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filterPrivacy="1" codeName="ThisWorkbook"/>
  <xr:revisionPtr revIDLastSave="0" documentId="13_ncr:1_{BCF5E4F1-1B27-48F8-822D-25057B9EEBCA}" xr6:coauthVersionLast="45" xr6:coauthVersionMax="45" xr10:uidLastSave="{00000000-0000-0000-0000-000000000000}"/>
  <bookViews>
    <workbookView xWindow="-108" yWindow="-108" windowWidth="23256" windowHeight="12576" tabRatio="788" xr2:uid="{00000000-000D-0000-FFFF-FFFF00000000}"/>
  </bookViews>
  <sheets>
    <sheet name="Voorblad" sheetId="12" r:id="rId1"/>
    <sheet name="Capaciteit" sheetId="1" r:id="rId2"/>
    <sheet name="Participatie" sheetId="3" r:id="rId3"/>
    <sheet name="Geldstromen" sheetId="13" r:id="rId4"/>
    <sheet name="Inflatie" sheetId="14" state="hidden" r:id="rId5"/>
    <sheet name="GeldstromenOrigineel" sheetId="10" state="hidden" r:id="rId6"/>
    <sheet name="Concurrentiekracht" sheetId="5" r:id="rId7"/>
    <sheet name="Noten en verantwoording" sheetId="7" r:id="rId8"/>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1" i="13" l="1"/>
  <c r="G21" i="13"/>
  <c r="U21" i="13"/>
  <c r="U48" i="3"/>
  <c r="T48" i="3"/>
  <c r="S48" i="3"/>
  <c r="R48" i="3"/>
  <c r="Q48" i="3"/>
  <c r="P48" i="3"/>
  <c r="O48" i="3"/>
  <c r="G22" i="13"/>
  <c r="C15" i="14"/>
  <c r="U20" i="10"/>
  <c r="F2" i="13"/>
  <c r="C3" i="14"/>
  <c r="C4" i="14"/>
  <c r="C5" i="14"/>
  <c r="C6" i="14"/>
  <c r="C7" i="14"/>
  <c r="C8" i="14"/>
  <c r="C9" i="14"/>
  <c r="C10" i="14"/>
  <c r="C11" i="14"/>
  <c r="C12" i="14"/>
  <c r="C13" i="14"/>
  <c r="C14" i="14"/>
  <c r="M40" i="13"/>
  <c r="L40" i="13"/>
  <c r="K40" i="13"/>
  <c r="J40" i="13"/>
  <c r="I40" i="13"/>
  <c r="H40" i="13"/>
  <c r="G40" i="13"/>
  <c r="M32" i="13"/>
  <c r="L32" i="13"/>
  <c r="K32" i="13"/>
  <c r="J32" i="13"/>
  <c r="I32" i="13"/>
  <c r="H32" i="13"/>
  <c r="G32" i="13"/>
  <c r="M31" i="13"/>
  <c r="L31" i="13"/>
  <c r="K31" i="13"/>
  <c r="J31" i="13"/>
  <c r="I31" i="13"/>
  <c r="H31" i="13"/>
  <c r="G31" i="13"/>
  <c r="M30" i="13"/>
  <c r="L30" i="13"/>
  <c r="K30" i="13"/>
  <c r="J30" i="13"/>
  <c r="I30" i="13"/>
  <c r="H30" i="13"/>
  <c r="G30" i="13"/>
  <c r="M22" i="13"/>
  <c r="L22" i="13"/>
  <c r="K22" i="13"/>
  <c r="J22" i="13"/>
  <c r="I22" i="13"/>
  <c r="H22" i="13"/>
  <c r="L21" i="13"/>
  <c r="K21" i="13"/>
  <c r="J21" i="13"/>
  <c r="I21" i="13"/>
  <c r="H21" i="13"/>
  <c r="M20" i="13"/>
  <c r="L20" i="13"/>
  <c r="K20" i="13"/>
  <c r="J20" i="13"/>
  <c r="I20" i="13"/>
  <c r="H20" i="13"/>
  <c r="G20" i="13"/>
  <c r="M19" i="13"/>
  <c r="L19" i="13"/>
  <c r="K19" i="13"/>
  <c r="J19" i="13"/>
  <c r="I19" i="13"/>
  <c r="H19" i="13"/>
  <c r="G19" i="13"/>
  <c r="M18" i="13"/>
  <c r="L18" i="13"/>
  <c r="K18" i="13"/>
  <c r="J18" i="13"/>
  <c r="I18" i="13"/>
  <c r="H18" i="13"/>
  <c r="G18" i="13"/>
  <c r="M17" i="13"/>
  <c r="L17" i="13"/>
  <c r="K17" i="13"/>
  <c r="J17" i="13"/>
  <c r="I17" i="13"/>
  <c r="H17" i="13"/>
  <c r="G17" i="13"/>
  <c r="M16" i="13"/>
  <c r="L16" i="13"/>
  <c r="K16" i="13"/>
  <c r="J16" i="13"/>
  <c r="I16" i="13"/>
  <c r="H16" i="13"/>
  <c r="G16" i="13"/>
  <c r="M15" i="13"/>
  <c r="L15" i="13"/>
  <c r="K15" i="13"/>
  <c r="J15" i="13"/>
  <c r="I15" i="13"/>
  <c r="H15" i="13"/>
  <c r="G15" i="13"/>
  <c r="M14" i="13"/>
  <c r="L14" i="13"/>
  <c r="K14" i="13"/>
  <c r="J14" i="13"/>
  <c r="I14" i="13"/>
  <c r="H14" i="13"/>
  <c r="G14" i="13"/>
  <c r="M13" i="13"/>
  <c r="L13" i="13"/>
  <c r="K13" i="13"/>
  <c r="J13" i="13"/>
  <c r="I13" i="13"/>
  <c r="H13" i="13"/>
  <c r="G13" i="13"/>
  <c r="M12" i="13"/>
  <c r="L12" i="13"/>
  <c r="K12" i="13"/>
  <c r="J12" i="13"/>
  <c r="I12" i="13"/>
  <c r="H12" i="13"/>
  <c r="G12" i="13"/>
  <c r="M11" i="13"/>
  <c r="L11" i="13"/>
  <c r="K11" i="13"/>
  <c r="J11" i="13"/>
  <c r="I11" i="13"/>
  <c r="H11" i="13"/>
  <c r="G11" i="13"/>
  <c r="M10" i="13"/>
  <c r="L10" i="13"/>
  <c r="K10" i="13"/>
  <c r="J10" i="13"/>
  <c r="I10" i="13"/>
  <c r="H10" i="13"/>
  <c r="G10" i="13"/>
  <c r="M9" i="13"/>
  <c r="L9" i="13"/>
  <c r="K9" i="13"/>
  <c r="J9" i="13"/>
  <c r="I9" i="13"/>
  <c r="H9" i="13"/>
  <c r="G9" i="13"/>
  <c r="M8" i="13"/>
  <c r="L8" i="13"/>
  <c r="K8" i="13"/>
  <c r="J8" i="13"/>
  <c r="I8" i="13"/>
  <c r="H8" i="13"/>
  <c r="G8" i="13"/>
  <c r="M42" i="13"/>
  <c r="G42" i="13"/>
  <c r="U42" i="13"/>
  <c r="L42" i="13"/>
  <c r="T42" i="13"/>
  <c r="K42" i="13"/>
  <c r="S42" i="13"/>
  <c r="J42" i="13"/>
  <c r="R42" i="13"/>
  <c r="I42" i="13"/>
  <c r="Q42" i="13"/>
  <c r="H42" i="13"/>
  <c r="P42" i="13"/>
  <c r="O42" i="13"/>
  <c r="U40" i="13"/>
  <c r="T40" i="13"/>
  <c r="S40" i="13"/>
  <c r="R40" i="13"/>
  <c r="Q40" i="13"/>
  <c r="P40" i="13"/>
  <c r="O40" i="13"/>
  <c r="M34" i="13"/>
  <c r="G34" i="13"/>
  <c r="U34" i="13"/>
  <c r="L34" i="13"/>
  <c r="T34" i="13"/>
  <c r="K34" i="13"/>
  <c r="S34" i="13"/>
  <c r="J34" i="13"/>
  <c r="R34" i="13"/>
  <c r="I34" i="13"/>
  <c r="Q34" i="13"/>
  <c r="H34" i="13"/>
  <c r="P34" i="13"/>
  <c r="O34" i="13"/>
  <c r="U32" i="13"/>
  <c r="T32" i="13"/>
  <c r="S32" i="13"/>
  <c r="R32" i="13"/>
  <c r="Q32" i="13"/>
  <c r="P32" i="13"/>
  <c r="O32" i="13"/>
  <c r="U31" i="13"/>
  <c r="T31" i="13"/>
  <c r="S31" i="13"/>
  <c r="R31" i="13"/>
  <c r="Q31" i="13"/>
  <c r="P31" i="13"/>
  <c r="O31" i="13"/>
  <c r="U30" i="13"/>
  <c r="T30" i="13"/>
  <c r="S30" i="13"/>
  <c r="R30" i="13"/>
  <c r="Q30" i="13"/>
  <c r="P30" i="13"/>
  <c r="O30" i="13"/>
  <c r="M24" i="13"/>
  <c r="L24" i="13"/>
  <c r="K24" i="13"/>
  <c r="J24" i="13"/>
  <c r="I24" i="13"/>
  <c r="H24" i="13"/>
  <c r="U22" i="13"/>
  <c r="T22" i="13"/>
  <c r="S22" i="13"/>
  <c r="R22" i="13"/>
  <c r="Q22" i="13"/>
  <c r="P22" i="13"/>
  <c r="O22" i="13"/>
  <c r="T21" i="13"/>
  <c r="S21" i="13"/>
  <c r="R21" i="13"/>
  <c r="Q21" i="13"/>
  <c r="P21" i="13"/>
  <c r="U20" i="13"/>
  <c r="T20" i="13"/>
  <c r="S20" i="13"/>
  <c r="R20" i="13"/>
  <c r="Q20" i="13"/>
  <c r="P20" i="13"/>
  <c r="O20" i="13"/>
  <c r="U19" i="13"/>
  <c r="T19" i="13"/>
  <c r="S19" i="13"/>
  <c r="R19" i="13"/>
  <c r="Q19" i="13"/>
  <c r="P19" i="13"/>
  <c r="O19" i="13"/>
  <c r="U18" i="13"/>
  <c r="T18" i="13"/>
  <c r="S18" i="13"/>
  <c r="R18" i="13"/>
  <c r="Q18" i="13"/>
  <c r="P18" i="13"/>
  <c r="O18" i="13"/>
  <c r="U17" i="13"/>
  <c r="T17" i="13"/>
  <c r="S17" i="13"/>
  <c r="R17" i="13"/>
  <c r="Q17" i="13"/>
  <c r="P17" i="13"/>
  <c r="O17" i="13"/>
  <c r="U16" i="13"/>
  <c r="T16" i="13"/>
  <c r="S16" i="13"/>
  <c r="R16" i="13"/>
  <c r="Q16" i="13"/>
  <c r="P16" i="13"/>
  <c r="O16" i="13"/>
  <c r="U15" i="13"/>
  <c r="T15" i="13"/>
  <c r="S15" i="13"/>
  <c r="R15" i="13"/>
  <c r="Q15" i="13"/>
  <c r="P15" i="13"/>
  <c r="O15" i="13"/>
  <c r="U14" i="13"/>
  <c r="T14" i="13"/>
  <c r="S14" i="13"/>
  <c r="R14" i="13"/>
  <c r="Q14" i="13"/>
  <c r="P14" i="13"/>
  <c r="O14" i="13"/>
  <c r="U13" i="13"/>
  <c r="T13" i="13"/>
  <c r="S13" i="13"/>
  <c r="R13" i="13"/>
  <c r="Q13" i="13"/>
  <c r="P13" i="13"/>
  <c r="O13" i="13"/>
  <c r="U12" i="13"/>
  <c r="T12" i="13"/>
  <c r="S12" i="13"/>
  <c r="R12" i="13"/>
  <c r="Q12" i="13"/>
  <c r="P12" i="13"/>
  <c r="O12" i="13"/>
  <c r="U11" i="13"/>
  <c r="T11" i="13"/>
  <c r="S11" i="13"/>
  <c r="R11" i="13"/>
  <c r="Q11" i="13"/>
  <c r="P11" i="13"/>
  <c r="O11" i="13"/>
  <c r="U10" i="13"/>
  <c r="T10" i="13"/>
  <c r="S10" i="13"/>
  <c r="R10" i="13"/>
  <c r="Q10" i="13"/>
  <c r="P10" i="13"/>
  <c r="O10" i="13"/>
  <c r="U9" i="13"/>
  <c r="T9" i="13"/>
  <c r="S9" i="13"/>
  <c r="R9" i="13"/>
  <c r="Q9" i="13"/>
  <c r="P9" i="13"/>
  <c r="U8" i="13"/>
  <c r="T8" i="13"/>
  <c r="S8" i="13"/>
  <c r="R8" i="13"/>
  <c r="Q8" i="13"/>
  <c r="P8" i="13"/>
  <c r="O8" i="13"/>
  <c r="U26" i="5"/>
  <c r="T26" i="5"/>
  <c r="S26" i="5"/>
  <c r="R26" i="5"/>
  <c r="Q26" i="5"/>
  <c r="U30" i="5"/>
  <c r="U29" i="5"/>
  <c r="U28" i="5"/>
  <c r="U27" i="5"/>
  <c r="U25" i="5"/>
  <c r="U24" i="5"/>
  <c r="U16" i="5"/>
  <c r="U15" i="5"/>
  <c r="U12" i="5"/>
  <c r="U11" i="5"/>
  <c r="U10" i="5"/>
  <c r="U9" i="5"/>
  <c r="U7" i="5"/>
  <c r="U8" i="5"/>
  <c r="U18" i="5"/>
  <c r="T7" i="5"/>
  <c r="T8" i="5"/>
  <c r="T9" i="5"/>
  <c r="T10" i="5"/>
  <c r="T11" i="5"/>
  <c r="T12" i="5"/>
  <c r="T15" i="5"/>
  <c r="T16" i="5"/>
  <c r="T18" i="5"/>
  <c r="S7" i="5"/>
  <c r="S8" i="5"/>
  <c r="S9" i="5"/>
  <c r="S10" i="5"/>
  <c r="S11" i="5"/>
  <c r="S12" i="5"/>
  <c r="S15" i="5"/>
  <c r="S16" i="5"/>
  <c r="S18" i="5"/>
  <c r="R7" i="5"/>
  <c r="R8" i="5"/>
  <c r="R9" i="5"/>
  <c r="R10" i="5"/>
  <c r="R11" i="5"/>
  <c r="R12" i="5"/>
  <c r="R15" i="5"/>
  <c r="R16" i="5"/>
  <c r="R18" i="5"/>
  <c r="Q7" i="5"/>
  <c r="Q8" i="5"/>
  <c r="Q9" i="5"/>
  <c r="Q10" i="5"/>
  <c r="Q11" i="5"/>
  <c r="Q12" i="5"/>
  <c r="Q15" i="5"/>
  <c r="Q16" i="5"/>
  <c r="Q18" i="5"/>
  <c r="P7" i="5"/>
  <c r="P8" i="5"/>
  <c r="P9" i="5"/>
  <c r="P10" i="5"/>
  <c r="P11" i="5"/>
  <c r="P12" i="5"/>
  <c r="P15" i="5"/>
  <c r="P16" i="5"/>
  <c r="P18" i="5"/>
  <c r="O7" i="5"/>
  <c r="O8" i="5"/>
  <c r="O9" i="5"/>
  <c r="O10" i="5"/>
  <c r="O11" i="5"/>
  <c r="O12" i="5"/>
  <c r="O15" i="5"/>
  <c r="O16" i="5"/>
  <c r="O18" i="5"/>
  <c r="T14" i="5"/>
  <c r="S14" i="5"/>
  <c r="R14" i="5"/>
  <c r="Q14" i="5"/>
  <c r="T13" i="5"/>
  <c r="S13" i="5"/>
  <c r="R13" i="5"/>
  <c r="Q13" i="5"/>
  <c r="P14" i="5"/>
  <c r="P13" i="5"/>
  <c r="U39" i="10"/>
  <c r="M33" i="10"/>
  <c r="L33" i="10"/>
  <c r="K33" i="10"/>
  <c r="J33" i="10"/>
  <c r="I33" i="10"/>
  <c r="H33" i="10"/>
  <c r="U31" i="10"/>
  <c r="U30" i="10"/>
  <c r="U29" i="10"/>
  <c r="U21" i="10"/>
  <c r="T20" i="10"/>
  <c r="S20" i="10"/>
  <c r="R20" i="10"/>
  <c r="Q20" i="10"/>
  <c r="P20" i="10"/>
  <c r="U19" i="10"/>
  <c r="U18" i="10"/>
  <c r="U17" i="10"/>
  <c r="U16" i="10"/>
  <c r="U15" i="10"/>
  <c r="U14" i="10"/>
  <c r="U13" i="10"/>
  <c r="U12" i="10"/>
  <c r="U11" i="10"/>
  <c r="U10" i="10"/>
  <c r="U9" i="10"/>
  <c r="U8" i="10"/>
  <c r="U7" i="10"/>
  <c r="M23" i="10"/>
  <c r="L23" i="10"/>
  <c r="K23" i="10"/>
  <c r="J23" i="10"/>
  <c r="I23" i="10"/>
  <c r="H23" i="10"/>
  <c r="G23" i="10"/>
  <c r="U46" i="3"/>
  <c r="U47" i="3"/>
  <c r="U50" i="3"/>
  <c r="T46" i="3"/>
  <c r="T47" i="3"/>
  <c r="T50" i="3"/>
  <c r="S46" i="3"/>
  <c r="S47" i="3"/>
  <c r="S50" i="3"/>
  <c r="R46" i="3"/>
  <c r="R47" i="3"/>
  <c r="R50" i="3"/>
  <c r="Q46" i="3"/>
  <c r="Q47" i="3"/>
  <c r="Q50" i="3"/>
  <c r="O46" i="3"/>
  <c r="O47" i="3"/>
  <c r="O50" i="3"/>
  <c r="P46" i="3"/>
  <c r="P47" i="3"/>
  <c r="P50" i="3"/>
  <c r="U38" i="3"/>
  <c r="U37" i="3"/>
  <c r="U36" i="3"/>
  <c r="U35" i="3"/>
  <c r="U27" i="3"/>
  <c r="U26" i="3"/>
  <c r="U25" i="3"/>
  <c r="U24" i="3"/>
  <c r="U23" i="3"/>
  <c r="U22" i="3"/>
  <c r="U13" i="3"/>
  <c r="U12" i="3"/>
  <c r="U11" i="3"/>
  <c r="U10" i="3"/>
  <c r="U9" i="3"/>
  <c r="U8" i="3"/>
  <c r="U7" i="3"/>
  <c r="U50" i="1"/>
  <c r="U49" i="1"/>
  <c r="U48" i="1"/>
  <c r="U47" i="1"/>
  <c r="U46" i="1"/>
  <c r="U38" i="1"/>
  <c r="U37" i="1"/>
  <c r="U36" i="1"/>
  <c r="U35" i="1"/>
  <c r="U34" i="1"/>
  <c r="U33" i="1"/>
  <c r="U32" i="1"/>
  <c r="U31" i="1"/>
  <c r="U16" i="1"/>
  <c r="U30" i="1"/>
  <c r="U29" i="1"/>
  <c r="U28" i="1"/>
  <c r="U27" i="1"/>
  <c r="U26" i="1"/>
  <c r="U25" i="1"/>
  <c r="U24" i="1"/>
  <c r="U15" i="1"/>
  <c r="U14" i="1"/>
  <c r="U13" i="1"/>
  <c r="U12" i="1"/>
  <c r="U11" i="1"/>
  <c r="U10" i="1"/>
  <c r="U9" i="1"/>
  <c r="U8" i="1"/>
  <c r="U7" i="1"/>
  <c r="U32" i="5"/>
  <c r="U13" i="5"/>
  <c r="U14" i="5"/>
  <c r="U23" i="10"/>
  <c r="M41" i="10"/>
  <c r="G41" i="10"/>
  <c r="U41" i="10"/>
  <c r="L41" i="10"/>
  <c r="K41" i="10"/>
  <c r="J41" i="10"/>
  <c r="I41" i="10"/>
  <c r="Q41" i="10"/>
  <c r="H41" i="10"/>
  <c r="O41" i="10"/>
  <c r="T39" i="10"/>
  <c r="S39" i="10"/>
  <c r="R39" i="10"/>
  <c r="Q39" i="10"/>
  <c r="P39" i="10"/>
  <c r="O39" i="10"/>
  <c r="G33" i="10"/>
  <c r="U33" i="10"/>
  <c r="Q33" i="10"/>
  <c r="T31" i="10"/>
  <c r="S31" i="10"/>
  <c r="R31" i="10"/>
  <c r="Q31" i="10"/>
  <c r="P31" i="10"/>
  <c r="O31" i="10"/>
  <c r="T30" i="10"/>
  <c r="S30" i="10"/>
  <c r="R30" i="10"/>
  <c r="Q30" i="10"/>
  <c r="P30" i="10"/>
  <c r="O30" i="10"/>
  <c r="T29" i="10"/>
  <c r="S29" i="10"/>
  <c r="R29" i="10"/>
  <c r="Q29" i="10"/>
  <c r="P29" i="10"/>
  <c r="O29" i="10"/>
  <c r="O23" i="10"/>
  <c r="T21" i="10"/>
  <c r="S21" i="10"/>
  <c r="R21" i="10"/>
  <c r="Q21" i="10"/>
  <c r="P21" i="10"/>
  <c r="O21" i="10"/>
  <c r="T19" i="10"/>
  <c r="S19" i="10"/>
  <c r="R19" i="10"/>
  <c r="Q19" i="10"/>
  <c r="P19" i="10"/>
  <c r="O19" i="10"/>
  <c r="T18" i="10"/>
  <c r="S18" i="10"/>
  <c r="R18" i="10"/>
  <c r="Q18" i="10"/>
  <c r="P18" i="10"/>
  <c r="O18" i="10"/>
  <c r="T17" i="10"/>
  <c r="S17" i="10"/>
  <c r="R17" i="10"/>
  <c r="Q17" i="10"/>
  <c r="P17" i="10"/>
  <c r="O17" i="10"/>
  <c r="T16" i="10"/>
  <c r="S16" i="10"/>
  <c r="R16" i="10"/>
  <c r="Q16" i="10"/>
  <c r="P16" i="10"/>
  <c r="O16" i="10"/>
  <c r="T15" i="10"/>
  <c r="S15" i="10"/>
  <c r="R15" i="10"/>
  <c r="Q15" i="10"/>
  <c r="P15" i="10"/>
  <c r="O15" i="10"/>
  <c r="T14" i="10"/>
  <c r="S14" i="10"/>
  <c r="R14" i="10"/>
  <c r="Q14" i="10"/>
  <c r="P14" i="10"/>
  <c r="O14" i="10"/>
  <c r="T13" i="10"/>
  <c r="S13" i="10"/>
  <c r="R13" i="10"/>
  <c r="Q13" i="10"/>
  <c r="P13" i="10"/>
  <c r="O13" i="10"/>
  <c r="T12" i="10"/>
  <c r="S12" i="10"/>
  <c r="R12" i="10"/>
  <c r="Q12" i="10"/>
  <c r="P12" i="10"/>
  <c r="O12" i="10"/>
  <c r="T11" i="10"/>
  <c r="S11" i="10"/>
  <c r="R11" i="10"/>
  <c r="Q11" i="10"/>
  <c r="P11" i="10"/>
  <c r="O11" i="10"/>
  <c r="T10" i="10"/>
  <c r="S10" i="10"/>
  <c r="R10" i="10"/>
  <c r="Q10" i="10"/>
  <c r="P10" i="10"/>
  <c r="O10" i="10"/>
  <c r="T9" i="10"/>
  <c r="S9" i="10"/>
  <c r="R9" i="10"/>
  <c r="Q9" i="10"/>
  <c r="P9" i="10"/>
  <c r="O9" i="10"/>
  <c r="T8" i="10"/>
  <c r="S8" i="10"/>
  <c r="R8" i="10"/>
  <c r="Q8" i="10"/>
  <c r="P8" i="10"/>
  <c r="T7" i="10"/>
  <c r="S7" i="10"/>
  <c r="R7" i="10"/>
  <c r="Q7" i="10"/>
  <c r="P7" i="10"/>
  <c r="O7" i="10"/>
  <c r="Q23" i="10"/>
  <c r="S33" i="10"/>
  <c r="R41" i="10"/>
  <c r="T41" i="10"/>
  <c r="S41" i="10"/>
  <c r="P33" i="10"/>
  <c r="T33" i="10"/>
  <c r="R33" i="10"/>
  <c r="S23" i="10"/>
  <c r="R23" i="10"/>
  <c r="T23" i="10"/>
  <c r="P41" i="10"/>
  <c r="O33" i="10"/>
  <c r="P23" i="10"/>
  <c r="U14" i="3"/>
  <c r="U29" i="3"/>
  <c r="U52" i="1"/>
  <c r="U16" i="3"/>
  <c r="U40" i="3"/>
  <c r="U40" i="1"/>
  <c r="U18" i="1"/>
  <c r="T16" i="1"/>
  <c r="S16" i="1"/>
  <c r="R16" i="1"/>
  <c r="Q16" i="1"/>
  <c r="P16" i="1"/>
  <c r="O16" i="1"/>
  <c r="T24" i="5"/>
  <c r="S24" i="5"/>
  <c r="R24" i="5"/>
  <c r="Q24" i="5"/>
  <c r="P24" i="5"/>
  <c r="O24" i="5"/>
  <c r="O25" i="5"/>
  <c r="O27" i="5"/>
  <c r="O28" i="5"/>
  <c r="O29" i="5"/>
  <c r="O30" i="5"/>
  <c r="O32" i="5"/>
  <c r="T30" i="5"/>
  <c r="S30" i="5"/>
  <c r="R30" i="5"/>
  <c r="Q30" i="5"/>
  <c r="P30" i="5"/>
  <c r="T29" i="5"/>
  <c r="S29" i="5"/>
  <c r="R29" i="5"/>
  <c r="Q29" i="5"/>
  <c r="P29" i="5"/>
  <c r="T28" i="5"/>
  <c r="S28" i="5"/>
  <c r="R28" i="5"/>
  <c r="Q28" i="5"/>
  <c r="P28" i="5"/>
  <c r="T27" i="5"/>
  <c r="S27" i="5"/>
  <c r="R27" i="5"/>
  <c r="Q27" i="5"/>
  <c r="P27" i="5"/>
  <c r="T25" i="5"/>
  <c r="S25" i="5"/>
  <c r="R25" i="5"/>
  <c r="Q25" i="5"/>
  <c r="P25" i="5"/>
  <c r="T38" i="3"/>
  <c r="S38" i="3"/>
  <c r="R38" i="3"/>
  <c r="Q38" i="3"/>
  <c r="P38" i="3"/>
  <c r="O38" i="3"/>
  <c r="T37" i="3"/>
  <c r="S37" i="3"/>
  <c r="R37" i="3"/>
  <c r="Q37" i="3"/>
  <c r="P37" i="3"/>
  <c r="O37" i="3"/>
  <c r="T36" i="3"/>
  <c r="S36" i="3"/>
  <c r="R36" i="3"/>
  <c r="Q36" i="3"/>
  <c r="P36" i="3"/>
  <c r="O36" i="3"/>
  <c r="T35" i="3"/>
  <c r="S35" i="3"/>
  <c r="R35" i="3"/>
  <c r="Q35" i="3"/>
  <c r="P35" i="3"/>
  <c r="O35" i="3"/>
  <c r="O40" i="3"/>
  <c r="T27" i="3"/>
  <c r="S27" i="3"/>
  <c r="R27" i="3"/>
  <c r="Q27" i="3"/>
  <c r="P27" i="3"/>
  <c r="T26" i="3"/>
  <c r="S26" i="3"/>
  <c r="R26" i="3"/>
  <c r="Q26" i="3"/>
  <c r="P26" i="3"/>
  <c r="T25" i="3"/>
  <c r="S25" i="3"/>
  <c r="R25" i="3"/>
  <c r="Q25" i="3"/>
  <c r="P25" i="3"/>
  <c r="T24" i="3"/>
  <c r="S24" i="3"/>
  <c r="R24" i="3"/>
  <c r="Q24" i="3"/>
  <c r="P24" i="3"/>
  <c r="T23" i="3"/>
  <c r="S23" i="3"/>
  <c r="R23" i="3"/>
  <c r="Q23" i="3"/>
  <c r="P23" i="3"/>
  <c r="O23" i="3"/>
  <c r="T22" i="3"/>
  <c r="S22" i="3"/>
  <c r="R22" i="3"/>
  <c r="Q22" i="3"/>
  <c r="P22" i="3"/>
  <c r="O22" i="3"/>
  <c r="O29" i="3"/>
  <c r="T14" i="3"/>
  <c r="S14" i="3"/>
  <c r="R14" i="3"/>
  <c r="Q14" i="3"/>
  <c r="P14" i="3"/>
  <c r="O14" i="3"/>
  <c r="T13" i="3"/>
  <c r="S13" i="3"/>
  <c r="R13" i="3"/>
  <c r="Q13" i="3"/>
  <c r="P13" i="3"/>
  <c r="O13" i="3"/>
  <c r="T12" i="3"/>
  <c r="S12" i="3"/>
  <c r="R12" i="3"/>
  <c r="Q12" i="3"/>
  <c r="P12" i="3"/>
  <c r="O12" i="3"/>
  <c r="T11" i="3"/>
  <c r="S11" i="3"/>
  <c r="R11" i="3"/>
  <c r="Q11" i="3"/>
  <c r="P11" i="3"/>
  <c r="O11" i="3"/>
  <c r="T10" i="3"/>
  <c r="S10" i="3"/>
  <c r="R10" i="3"/>
  <c r="Q10" i="3"/>
  <c r="P10" i="3"/>
  <c r="O10" i="3"/>
  <c r="T9" i="3"/>
  <c r="S9" i="3"/>
  <c r="R9" i="3"/>
  <c r="Q9" i="3"/>
  <c r="P9" i="3"/>
  <c r="O9" i="3"/>
  <c r="T8" i="3"/>
  <c r="S8" i="3"/>
  <c r="R8" i="3"/>
  <c r="Q8" i="3"/>
  <c r="P8" i="3"/>
  <c r="O8" i="3"/>
  <c r="T7" i="3"/>
  <c r="S7" i="3"/>
  <c r="R7" i="3"/>
  <c r="Q7" i="3"/>
  <c r="P7" i="3"/>
  <c r="O7" i="3"/>
  <c r="T50" i="1"/>
  <c r="S50" i="1"/>
  <c r="R50" i="1"/>
  <c r="Q50" i="1"/>
  <c r="P50" i="1"/>
  <c r="O50" i="1"/>
  <c r="T49" i="1"/>
  <c r="S49" i="1"/>
  <c r="R49" i="1"/>
  <c r="Q49" i="1"/>
  <c r="P49" i="1"/>
  <c r="O49" i="1"/>
  <c r="T48" i="1"/>
  <c r="S48" i="1"/>
  <c r="R48" i="1"/>
  <c r="Q48" i="1"/>
  <c r="P48" i="1"/>
  <c r="O48" i="1"/>
  <c r="T47" i="1"/>
  <c r="S47" i="1"/>
  <c r="R47" i="1"/>
  <c r="Q47" i="1"/>
  <c r="P47" i="1"/>
  <c r="O47" i="1"/>
  <c r="O46" i="1"/>
  <c r="O52" i="1"/>
  <c r="T46" i="1"/>
  <c r="S46" i="1"/>
  <c r="R46" i="1"/>
  <c r="Q46" i="1"/>
  <c r="P46" i="1"/>
  <c r="T38" i="1"/>
  <c r="S38" i="1"/>
  <c r="R38" i="1"/>
  <c r="Q38" i="1"/>
  <c r="P38" i="1"/>
  <c r="O38" i="1"/>
  <c r="T37" i="1"/>
  <c r="S37" i="1"/>
  <c r="R37" i="1"/>
  <c r="Q37" i="1"/>
  <c r="P37" i="1"/>
  <c r="O37" i="1"/>
  <c r="T36" i="1"/>
  <c r="S36" i="1"/>
  <c r="R36" i="1"/>
  <c r="Q36" i="1"/>
  <c r="P36" i="1"/>
  <c r="O36" i="1"/>
  <c r="T35" i="1"/>
  <c r="S35" i="1"/>
  <c r="R35" i="1"/>
  <c r="Q35" i="1"/>
  <c r="P35" i="1"/>
  <c r="O35" i="1"/>
  <c r="T34" i="1"/>
  <c r="S34" i="1"/>
  <c r="R34" i="1"/>
  <c r="Q34" i="1"/>
  <c r="P34" i="1"/>
  <c r="O34" i="1"/>
  <c r="T33" i="1"/>
  <c r="S33" i="1"/>
  <c r="R33" i="1"/>
  <c r="Q33" i="1"/>
  <c r="P33" i="1"/>
  <c r="O33" i="1"/>
  <c r="T32" i="1"/>
  <c r="S32" i="1"/>
  <c r="R32" i="1"/>
  <c r="Q32" i="1"/>
  <c r="P32" i="1"/>
  <c r="O32" i="1"/>
  <c r="T31" i="1"/>
  <c r="S31" i="1"/>
  <c r="R31" i="1"/>
  <c r="Q31" i="1"/>
  <c r="P31" i="1"/>
  <c r="O31" i="1"/>
  <c r="T30" i="1"/>
  <c r="S30" i="1"/>
  <c r="R30" i="1"/>
  <c r="Q30" i="1"/>
  <c r="P30" i="1"/>
  <c r="O30" i="1"/>
  <c r="T29" i="1"/>
  <c r="S29" i="1"/>
  <c r="R29" i="1"/>
  <c r="Q29" i="1"/>
  <c r="P29" i="1"/>
  <c r="O29" i="1"/>
  <c r="T28" i="1"/>
  <c r="S28" i="1"/>
  <c r="R28" i="1"/>
  <c r="Q28" i="1"/>
  <c r="P28" i="1"/>
  <c r="O28" i="1"/>
  <c r="T27" i="1"/>
  <c r="S27" i="1"/>
  <c r="R27" i="1"/>
  <c r="Q27" i="1"/>
  <c r="P27" i="1"/>
  <c r="O27" i="1"/>
  <c r="T26" i="1"/>
  <c r="S26" i="1"/>
  <c r="R26" i="1"/>
  <c r="Q26" i="1"/>
  <c r="P26" i="1"/>
  <c r="O26" i="1"/>
  <c r="T25" i="1"/>
  <c r="S25" i="1"/>
  <c r="R25" i="1"/>
  <c r="Q25" i="1"/>
  <c r="P25" i="1"/>
  <c r="O25" i="1"/>
  <c r="T24" i="1"/>
  <c r="S24" i="1"/>
  <c r="R24" i="1"/>
  <c r="Q24" i="1"/>
  <c r="P24" i="1"/>
  <c r="O24" i="1"/>
  <c r="T12" i="1"/>
  <c r="S12" i="1"/>
  <c r="R12" i="1"/>
  <c r="Q12" i="1"/>
  <c r="P12" i="1"/>
  <c r="T15" i="1"/>
  <c r="S15" i="1"/>
  <c r="R15" i="1"/>
  <c r="Q15" i="1"/>
  <c r="P15" i="1"/>
  <c r="O15" i="1"/>
  <c r="T14" i="1"/>
  <c r="S14" i="1"/>
  <c r="R14" i="1"/>
  <c r="Q14" i="1"/>
  <c r="P14" i="1"/>
  <c r="O14" i="1"/>
  <c r="T13" i="1"/>
  <c r="S13" i="1"/>
  <c r="R13" i="1"/>
  <c r="Q13" i="1"/>
  <c r="P13" i="1"/>
  <c r="O13" i="1"/>
  <c r="T11" i="1"/>
  <c r="S11" i="1"/>
  <c r="R11" i="1"/>
  <c r="Q11" i="1"/>
  <c r="P11" i="1"/>
  <c r="O11" i="1"/>
  <c r="T10" i="1"/>
  <c r="S10" i="1"/>
  <c r="R10" i="1"/>
  <c r="Q10" i="1"/>
  <c r="P10" i="1"/>
  <c r="O10" i="1"/>
  <c r="T9" i="1"/>
  <c r="S9" i="1"/>
  <c r="R9" i="1"/>
  <c r="Q9" i="1"/>
  <c r="P9" i="1"/>
  <c r="O9" i="1"/>
  <c r="T8" i="1"/>
  <c r="S8" i="1"/>
  <c r="R8" i="1"/>
  <c r="Q8" i="1"/>
  <c r="P8" i="1"/>
  <c r="O8" i="1"/>
  <c r="T7" i="1"/>
  <c r="S7" i="1"/>
  <c r="R7" i="1"/>
  <c r="Q7" i="1"/>
  <c r="P7" i="1"/>
  <c r="O7" i="1"/>
  <c r="P52" i="1"/>
  <c r="P40" i="3"/>
  <c r="Q40" i="3"/>
  <c r="R40" i="3"/>
  <c r="P32" i="5"/>
  <c r="R32" i="5"/>
  <c r="P29" i="3"/>
  <c r="Q52" i="1"/>
  <c r="S52" i="1"/>
  <c r="S40" i="3"/>
  <c r="T40" i="3"/>
  <c r="T29" i="3"/>
  <c r="Q40" i="1"/>
  <c r="S29" i="3"/>
  <c r="T40" i="1"/>
  <c r="R52" i="1"/>
  <c r="T52" i="1"/>
  <c r="Q29" i="3"/>
  <c r="S32" i="5"/>
  <c r="O40" i="1"/>
  <c r="R29" i="3"/>
  <c r="T32" i="5"/>
  <c r="O16" i="3"/>
  <c r="S16" i="3"/>
  <c r="P16" i="3"/>
  <c r="Q16" i="3"/>
  <c r="R16" i="3"/>
  <c r="Q32" i="5"/>
  <c r="P40" i="1"/>
  <c r="T16" i="3"/>
  <c r="R18" i="1"/>
  <c r="P18" i="1"/>
  <c r="T18" i="1"/>
  <c r="Q18" i="1"/>
  <c r="S40" i="1"/>
  <c r="O18" i="1"/>
  <c r="R40" i="1"/>
  <c r="S18" i="1"/>
  <c r="G24" i="13"/>
  <c r="U24" i="13"/>
  <c r="T24" i="13"/>
  <c r="S24" i="13"/>
  <c r="R24" i="13"/>
  <c r="Q24" i="13"/>
  <c r="P24" i="13"/>
  <c r="O24" i="13"/>
</calcChain>
</file>

<file path=xl/sharedStrings.xml><?xml version="1.0" encoding="utf-8"?>
<sst xmlns="http://schemas.openxmlformats.org/spreadsheetml/2006/main" count="557" uniqueCount="349">
  <si>
    <t>Capaciteit</t>
  </si>
  <si>
    <t>Infrastructuur</t>
  </si>
  <si>
    <t>Eenheid</t>
  </si>
  <si>
    <t>1.1</t>
  </si>
  <si>
    <t>1.2</t>
  </si>
  <si>
    <t>1.3</t>
  </si>
  <si>
    <t>1.4</t>
  </si>
  <si>
    <t>1.5</t>
  </si>
  <si>
    <t>1.6</t>
  </si>
  <si>
    <t>1.7</t>
  </si>
  <si>
    <t>1.8</t>
  </si>
  <si>
    <t>1.9</t>
  </si>
  <si>
    <t>1.10</t>
  </si>
  <si>
    <t>CAPI1</t>
  </si>
  <si>
    <t>CAPI2</t>
  </si>
  <si>
    <t>CAPI3</t>
  </si>
  <si>
    <t>CAPI4</t>
  </si>
  <si>
    <t>CAPI5</t>
  </si>
  <si>
    <t>CAPI6</t>
  </si>
  <si>
    <t>CAPI7</t>
  </si>
  <si>
    <t>CAPI8</t>
  </si>
  <si>
    <t>CAPI9</t>
  </si>
  <si>
    <t>Absolute waardes</t>
  </si>
  <si>
    <t>Indexcijfers</t>
  </si>
  <si>
    <t>n</t>
  </si>
  <si>
    <t>n x 1.000</t>
  </si>
  <si>
    <t>Totaal</t>
  </si>
  <si>
    <t>Aantal voorstellingen (vrije sector)</t>
  </si>
  <si>
    <t>Aantal materialen in collecties openbare bibliotheken</t>
  </si>
  <si>
    <t>Ondernemingen/instellingen</t>
  </si>
  <si>
    <t>1.11</t>
  </si>
  <si>
    <t>1.12</t>
  </si>
  <si>
    <t>1.13</t>
  </si>
  <si>
    <t>1.14</t>
  </si>
  <si>
    <t>1.15</t>
  </si>
  <si>
    <t>1.16</t>
  </si>
  <si>
    <t>1.17</t>
  </si>
  <si>
    <t>1.18</t>
  </si>
  <si>
    <t>1.19</t>
  </si>
  <si>
    <t>1.20</t>
  </si>
  <si>
    <t>1.21</t>
  </si>
  <si>
    <t>1.22</t>
  </si>
  <si>
    <t>1.23</t>
  </si>
  <si>
    <t>1.24</t>
  </si>
  <si>
    <t>CAPO1</t>
  </si>
  <si>
    <t>CAPO2</t>
  </si>
  <si>
    <t>CAPO3</t>
  </si>
  <si>
    <t>CAPO4</t>
  </si>
  <si>
    <t>CAPO5</t>
  </si>
  <si>
    <t>CAPO6</t>
  </si>
  <si>
    <t>CAPO7</t>
  </si>
  <si>
    <t>CAPO9</t>
  </si>
  <si>
    <t>CAPO10</t>
  </si>
  <si>
    <t>CAPO11</t>
  </si>
  <si>
    <t>CAPO12</t>
  </si>
  <si>
    <t>CAPO13</t>
  </si>
  <si>
    <t>CAPO14</t>
  </si>
  <si>
    <t>CAPO15</t>
  </si>
  <si>
    <t>CAPO16</t>
  </si>
  <si>
    <t>Aantal leden VSCD (theaters en schouwburgen)</t>
  </si>
  <si>
    <t>Aantal openbare bibliotheekorganisaties</t>
  </si>
  <si>
    <t>Arbeidsmarkt</t>
  </si>
  <si>
    <t>1.25</t>
  </si>
  <si>
    <t>1.26</t>
  </si>
  <si>
    <t>1.27</t>
  </si>
  <si>
    <t>1.28</t>
  </si>
  <si>
    <t>1.29</t>
  </si>
  <si>
    <t>CAPA1</t>
  </si>
  <si>
    <t>CAPA2</t>
  </si>
  <si>
    <t>CAPA3</t>
  </si>
  <si>
    <t>CAPA4</t>
  </si>
  <si>
    <t>CAPA5</t>
  </si>
  <si>
    <t>%</t>
  </si>
  <si>
    <t>Participatie</t>
  </si>
  <si>
    <t>Bezoek</t>
  </si>
  <si>
    <t>2.1</t>
  </si>
  <si>
    <t>2.2</t>
  </si>
  <si>
    <t>2.3</t>
  </si>
  <si>
    <t>2.5</t>
  </si>
  <si>
    <t>2.4</t>
  </si>
  <si>
    <t>2.6</t>
  </si>
  <si>
    <t>2.7</t>
  </si>
  <si>
    <t>2.8</t>
  </si>
  <si>
    <t>PARB1</t>
  </si>
  <si>
    <t>PARB2</t>
  </si>
  <si>
    <t>PARB3</t>
  </si>
  <si>
    <t>PARB4</t>
  </si>
  <si>
    <t>PARB6</t>
  </si>
  <si>
    <t>PARB8</t>
  </si>
  <si>
    <t>PARB5</t>
  </si>
  <si>
    <t>PARB7</t>
  </si>
  <si>
    <t>Aantal leden openbare bibliotheken</t>
  </si>
  <si>
    <t>Bereik canonieke podiumkunsten (klassieke muziek, opera, toneel, ballet)</t>
  </si>
  <si>
    <t>Bereik populaire podiumkunsten (popconcert, musical, film, cabaret)</t>
  </si>
  <si>
    <t>Beoefening</t>
  </si>
  <si>
    <t>2.9</t>
  </si>
  <si>
    <t>2.10</t>
  </si>
  <si>
    <t>2.11</t>
  </si>
  <si>
    <t>2.12</t>
  </si>
  <si>
    <t>2.13</t>
  </si>
  <si>
    <t>2.14</t>
  </si>
  <si>
    <t>PARO1</t>
  </si>
  <si>
    <t>PARO2</t>
  </si>
  <si>
    <t>PARO3</t>
  </si>
  <si>
    <t>PARO4</t>
  </si>
  <si>
    <t>PARO5</t>
  </si>
  <si>
    <t>PARO6</t>
  </si>
  <si>
    <t>Aantal leerlingen centra voor de kunsten</t>
  </si>
  <si>
    <t>Consumptie</t>
  </si>
  <si>
    <t>2.15</t>
  </si>
  <si>
    <t>2.16</t>
  </si>
  <si>
    <t>2.17</t>
  </si>
  <si>
    <t>2.18</t>
  </si>
  <si>
    <t>PARC1</t>
  </si>
  <si>
    <t>PARC2</t>
  </si>
  <si>
    <t>PARC3</t>
  </si>
  <si>
    <t>PARC4</t>
  </si>
  <si>
    <t>Aantal contracten kunstkoopregeling</t>
  </si>
  <si>
    <t>Aantal verkochte beelddragers (dvd, blu-ray)</t>
  </si>
  <si>
    <t>Aantal verkochte muziekalbums (fysiek en digitaal)</t>
  </si>
  <si>
    <t>n x 1.000.000</t>
  </si>
  <si>
    <t>Draagvlak</t>
  </si>
  <si>
    <t>2.19</t>
  </si>
  <si>
    <t>2.20</t>
  </si>
  <si>
    <t>2.21</t>
  </si>
  <si>
    <t>PARD1</t>
  </si>
  <si>
    <t>PARD2</t>
  </si>
  <si>
    <t>PARD3</t>
  </si>
  <si>
    <t>fte</t>
  </si>
  <si>
    <t>Geldstromen</t>
  </si>
  <si>
    <t>Inkomsten (exclusief overheidsbijdragen)</t>
  </si>
  <si>
    <t>3.1</t>
  </si>
  <si>
    <t>3.2</t>
  </si>
  <si>
    <t>3.3</t>
  </si>
  <si>
    <t>3.5</t>
  </si>
  <si>
    <t>3.4</t>
  </si>
  <si>
    <t>3.6</t>
  </si>
  <si>
    <t>3.7</t>
  </si>
  <si>
    <t>3.8</t>
  </si>
  <si>
    <t>3.9</t>
  </si>
  <si>
    <t>3.10</t>
  </si>
  <si>
    <t>3.11</t>
  </si>
  <si>
    <t>3.12</t>
  </si>
  <si>
    <t>3.13</t>
  </si>
  <si>
    <t>3.14</t>
  </si>
  <si>
    <t>3.15</t>
  </si>
  <si>
    <t>FINI1</t>
  </si>
  <si>
    <t>FINI2</t>
  </si>
  <si>
    <t>FINI3</t>
  </si>
  <si>
    <t>FINI4</t>
  </si>
  <si>
    <t>FINI6</t>
  </si>
  <si>
    <t>FINI7</t>
  </si>
  <si>
    <t>FINI8</t>
  </si>
  <si>
    <t>FINI9</t>
  </si>
  <si>
    <t>FINI10</t>
  </si>
  <si>
    <t>FINI11</t>
  </si>
  <si>
    <t>FINI12</t>
  </si>
  <si>
    <t>FINI13</t>
  </si>
  <si>
    <t>FINI14</t>
  </si>
  <si>
    <t>FINI15</t>
  </si>
  <si>
    <t>FINI5</t>
  </si>
  <si>
    <t>Totaal aankoopbedrag kunstkoopregeling</t>
  </si>
  <si>
    <t>Eigen inkomsten openbare bibliotheken</t>
  </si>
  <si>
    <t>mln €</t>
  </si>
  <si>
    <t>3.16</t>
  </si>
  <si>
    <t>FINS1</t>
  </si>
  <si>
    <t>FINS2</t>
  </si>
  <si>
    <t>FINS3</t>
  </si>
  <si>
    <t>FINO1</t>
  </si>
  <si>
    <t>4.1</t>
  </si>
  <si>
    <t>4.2</t>
  </si>
  <si>
    <t>4.3</t>
  </si>
  <si>
    <t>4.4</t>
  </si>
  <si>
    <t>4.5</t>
  </si>
  <si>
    <t>4.6</t>
  </si>
  <si>
    <t>4.7</t>
  </si>
  <si>
    <t>4.8</t>
  </si>
  <si>
    <t>4.9</t>
  </si>
  <si>
    <t>4.10</t>
  </si>
  <si>
    <t>CONN1</t>
  </si>
  <si>
    <t>CONN2</t>
  </si>
  <si>
    <t>CONN3</t>
  </si>
  <si>
    <t>CONN4A</t>
  </si>
  <si>
    <t>CONN4B</t>
  </si>
  <si>
    <t>CONN4C</t>
  </si>
  <si>
    <t>CONN5</t>
  </si>
  <si>
    <t>CONN6</t>
  </si>
  <si>
    <t>CONN7</t>
  </si>
  <si>
    <t>CONN8</t>
  </si>
  <si>
    <t>Concurrentie nationaal</t>
  </si>
  <si>
    <t>Concurrentie internationaal</t>
  </si>
  <si>
    <t>4.11</t>
  </si>
  <si>
    <t>4.12</t>
  </si>
  <si>
    <t>4.13</t>
  </si>
  <si>
    <t>4.14</t>
  </si>
  <si>
    <t>4.15</t>
  </si>
  <si>
    <t>4.16</t>
  </si>
  <si>
    <t>4.17</t>
  </si>
  <si>
    <t>CONI1</t>
  </si>
  <si>
    <t>CONI2</t>
  </si>
  <si>
    <t>CONI3</t>
  </si>
  <si>
    <t>CONI5</t>
  </si>
  <si>
    <t>CONI6</t>
  </si>
  <si>
    <t>CONI7</t>
  </si>
  <si>
    <t>CONI8</t>
  </si>
  <si>
    <t>Gemiddelde</t>
  </si>
  <si>
    <t>Aandeel Nederlandse galeries op topbeurzen buitenland</t>
  </si>
  <si>
    <t>Aandeel Nederlandse albums en singles in totaal albums en singles</t>
  </si>
  <si>
    <t>Verantwoording</t>
  </si>
  <si>
    <t>Noten</t>
  </si>
  <si>
    <t>Noot</t>
  </si>
  <si>
    <t>Concurrentiekracht</t>
  </si>
  <si>
    <t>Overheidsuitgaven</t>
  </si>
  <si>
    <t>#</t>
  </si>
  <si>
    <t>Per 2015 hanteren het Centraal Bureau voor de Statistiek, de Museumvereniging en de Rijksdienst voor het Cultureel Erfgoed gezamenlijk een nieuwe museumdefinitie. Daardoor is de onderzoekspopulatie voor de museumcijfers herijkt. Museumcijfers over 2015 zijn daarmee (mogelijk) niet goed vergelijkbaar met die over eerdere jaren.</t>
  </si>
  <si>
    <t xml:space="preserve">Het aandeel afgestudeerden dat geheel of gedeeltelijk werkzaam is binnen het eigen vakgebied 1,5 jaar na het afstuderen van hbo-kunstonderwijs, is gebaseerd op een steekproef. </t>
  </si>
  <si>
    <t>In 2014 is het financiële deel van de uitvraag binnen het Theater Analyse Systeem ingrijpend veranderd. De gegevens waarop de eigen inkomsten worden gebaseerd zijn echter goed vergelijkbaar met de oude uitvraag.</t>
  </si>
  <si>
    <t>Inkomsten uit auteursrechten: beeld (Pictoright)</t>
  </si>
  <si>
    <t>Inkomsten uit auteursrechten: tekst (Lira)</t>
  </si>
  <si>
    <t>De eigen inkomsten van de bij de VNPF aangesloten leden en de aankoopbudgetten van de VBCN-leden zijn gebaseerd op een panel. Ontwikkelingen in deze bedragen staan daardoor los van ontwikkelingen in het aantal aangesloten leden.</t>
  </si>
  <si>
    <t>Aantal bezoeken voorstellingen (vrije sector)</t>
  </si>
  <si>
    <t>3.17</t>
  </si>
  <si>
    <t>3.18</t>
  </si>
  <si>
    <t>3.19</t>
  </si>
  <si>
    <t>1.30</t>
  </si>
  <si>
    <t>CAPI10</t>
  </si>
  <si>
    <t>Aantal doeken in bioscopen en filmtheaters</t>
  </si>
  <si>
    <t>Aantal stoelen in bioscopen en filmtheaters</t>
  </si>
  <si>
    <t>Aantal afgesloten contracten voor auteursoptredens</t>
  </si>
  <si>
    <t>Aantal leden NGA (galeries)</t>
  </si>
  <si>
    <t>Aantal winkels muziekinstrumenten</t>
  </si>
  <si>
    <t>Aantal winkels beeld- en geluiddragers (cd's, dvd's en/of vinyl)</t>
  </si>
  <si>
    <t>Aantal centra voor de kunsten</t>
  </si>
  <si>
    <t>Aantal leden VBCN (bedrijfskunstcollecties)</t>
  </si>
  <si>
    <t>Inkomsten uit auteursrechten: muziek (Buma/Stemra &amp; Sena)</t>
  </si>
  <si>
    <t>Gemiddelde internationale ranking Nederlandse kunstenaars</t>
  </si>
  <si>
    <t>Aandeel auteursrechtgelden Nederlandse deelnemers Buma/Stemra &amp; Sena in totale auteursrechtgelden</t>
  </si>
  <si>
    <t>Lid muziek-, zang-, of toneelvereniging</t>
  </si>
  <si>
    <t>Bruto recette bioscopen</t>
  </si>
  <si>
    <t>Toegevoegde waarde creatieve industrie</t>
  </si>
  <si>
    <r>
      <t xml:space="preserve">Aantal voorstellingen (podiumkunsten) </t>
    </r>
    <r>
      <rPr>
        <vertAlign val="superscript"/>
        <sz val="10"/>
        <color theme="1"/>
        <rFont val="Tw Cen MT"/>
        <family val="2"/>
      </rPr>
      <t>1,2</t>
    </r>
  </si>
  <si>
    <r>
      <t xml:space="preserve">Aantal zalen (podiumkunsten) </t>
    </r>
    <r>
      <rPr>
        <vertAlign val="superscript"/>
        <sz val="10"/>
        <color theme="1"/>
        <rFont val="Tw Cen MT"/>
        <family val="2"/>
      </rPr>
      <t>2</t>
    </r>
  </si>
  <si>
    <r>
      <t xml:space="preserve">Aantal tentoonstellingen musea </t>
    </r>
    <r>
      <rPr>
        <vertAlign val="superscript"/>
        <sz val="10"/>
        <rFont val="Tw Cen MT"/>
        <family val="2"/>
      </rPr>
      <t>1,2,3</t>
    </r>
  </si>
  <si>
    <r>
      <t xml:space="preserve">Aantal nieuwe Nederlandstalige boektitels </t>
    </r>
    <r>
      <rPr>
        <vertAlign val="superscript"/>
        <sz val="10"/>
        <rFont val="Tw Cen MT"/>
        <family val="2"/>
      </rPr>
      <t>4,5,6</t>
    </r>
  </si>
  <si>
    <r>
      <t>Aantal leden VNPF (poppodia)</t>
    </r>
    <r>
      <rPr>
        <vertAlign val="superscript"/>
        <sz val="10"/>
        <rFont val="Tw Cen MT"/>
        <family val="2"/>
      </rPr>
      <t xml:space="preserve"> 8</t>
    </r>
  </si>
  <si>
    <r>
      <t xml:space="preserve">Aantal musea </t>
    </r>
    <r>
      <rPr>
        <vertAlign val="superscript"/>
        <sz val="10"/>
        <rFont val="Tw Cen MT"/>
        <family val="2"/>
      </rPr>
      <t>1,2,3</t>
    </r>
  </si>
  <si>
    <r>
      <t xml:space="preserve">Aantal rijksmonumenten </t>
    </r>
    <r>
      <rPr>
        <vertAlign val="superscript"/>
        <sz val="10"/>
        <color theme="1"/>
        <rFont val="Tw Cen MT"/>
        <family val="2"/>
      </rPr>
      <t>1</t>
    </r>
  </si>
  <si>
    <r>
      <t xml:space="preserve">Aantal beschermde stads- en dorpsgezichten </t>
    </r>
    <r>
      <rPr>
        <vertAlign val="superscript"/>
        <sz val="10"/>
        <color theme="1"/>
        <rFont val="Tw Cen MT"/>
        <family val="2"/>
      </rPr>
      <t>1</t>
    </r>
  </si>
  <si>
    <r>
      <t xml:space="preserve">Aantal verkooppunten boekhandels </t>
    </r>
    <r>
      <rPr>
        <vertAlign val="superscript"/>
        <sz val="10"/>
        <color theme="1"/>
        <rFont val="Tw Cen MT"/>
        <family val="2"/>
      </rPr>
      <t>1</t>
    </r>
  </si>
  <si>
    <r>
      <t>Aantal filmtheaters</t>
    </r>
    <r>
      <rPr>
        <vertAlign val="superscript"/>
        <sz val="10"/>
        <color theme="1"/>
        <rFont val="Tw Cen MT"/>
        <family val="2"/>
      </rPr>
      <t xml:space="preserve"> 9</t>
    </r>
  </si>
  <si>
    <r>
      <t xml:space="preserve">Aantal bioscopen </t>
    </r>
    <r>
      <rPr>
        <vertAlign val="superscript"/>
        <sz val="10"/>
        <color theme="1"/>
        <rFont val="Tw Cen MT"/>
        <family val="2"/>
      </rPr>
      <t>9</t>
    </r>
  </si>
  <si>
    <r>
      <t>Totaal</t>
    </r>
    <r>
      <rPr>
        <b/>
        <vertAlign val="superscript"/>
        <sz val="12"/>
        <color theme="0"/>
        <rFont val="Tw Cen MT"/>
        <family val="2"/>
      </rPr>
      <t xml:space="preserve"> 12</t>
    </r>
  </si>
  <si>
    <r>
      <t>Aantal bezoeken voorstellingen (podiumkunsten)</t>
    </r>
    <r>
      <rPr>
        <vertAlign val="superscript"/>
        <sz val="10"/>
        <color theme="1"/>
        <rFont val="Tw Cen MT"/>
        <family val="2"/>
      </rPr>
      <t xml:space="preserve"> 1,2</t>
    </r>
  </si>
  <si>
    <r>
      <t>Aantal uitleningen openbare bibliotheken</t>
    </r>
    <r>
      <rPr>
        <vertAlign val="superscript"/>
        <sz val="10"/>
        <rFont val="Tw Cen MT"/>
        <family val="2"/>
      </rPr>
      <t xml:space="preserve"> 1</t>
    </r>
  </si>
  <si>
    <r>
      <t>Aantal bezoeken musea</t>
    </r>
    <r>
      <rPr>
        <vertAlign val="superscript"/>
        <sz val="10"/>
        <rFont val="Tw Cen MT"/>
        <family val="2"/>
      </rPr>
      <t xml:space="preserve"> 2,3</t>
    </r>
  </si>
  <si>
    <r>
      <t>Aantal bezoeken bioscopen</t>
    </r>
    <r>
      <rPr>
        <vertAlign val="superscript"/>
        <sz val="10"/>
        <rFont val="Tw Cen MT"/>
        <family val="2"/>
      </rPr>
      <t xml:space="preserve"> 1</t>
    </r>
  </si>
  <si>
    <r>
      <t>Vrijwilligers musea (mensjaren)</t>
    </r>
    <r>
      <rPr>
        <vertAlign val="superscript"/>
        <sz val="10"/>
        <rFont val="Tw Cen MT"/>
        <family val="2"/>
      </rPr>
      <t xml:space="preserve"> 1,2,3</t>
    </r>
  </si>
  <si>
    <r>
      <t>Tijdsbesteding: zingen, zangkoor, zanggroepje</t>
    </r>
    <r>
      <rPr>
        <vertAlign val="superscript"/>
        <sz val="10"/>
        <rFont val="Tw Cen MT"/>
        <family val="2"/>
      </rPr>
      <t xml:space="preserve"> 6,13</t>
    </r>
  </si>
  <si>
    <r>
      <t>Tijdsbesteding: toneel, musical, ballet</t>
    </r>
    <r>
      <rPr>
        <vertAlign val="superscript"/>
        <sz val="10"/>
        <rFont val="Tw Cen MT"/>
        <family val="2"/>
      </rPr>
      <t xml:space="preserve"> 6,13</t>
    </r>
  </si>
  <si>
    <r>
      <t>Tijdsbesteding: handenarbeid, schilderen, tekenen, boetseren, pottenbakken</t>
    </r>
    <r>
      <rPr>
        <vertAlign val="superscript"/>
        <sz val="10"/>
        <rFont val="Tw Cen MT"/>
        <family val="2"/>
      </rPr>
      <t xml:space="preserve"> 6,13</t>
    </r>
  </si>
  <si>
    <r>
      <t>Aantal verkochte boeken (vanaf 2010 incl. e-books)</t>
    </r>
    <r>
      <rPr>
        <vertAlign val="superscript"/>
        <sz val="10"/>
        <rFont val="Tw Cen MT"/>
        <family val="2"/>
      </rPr>
      <t xml:space="preserve"> 14</t>
    </r>
  </si>
  <si>
    <r>
      <t>Werkgelegenheid kunsten en cultureel erfgoed</t>
    </r>
    <r>
      <rPr>
        <vertAlign val="superscript"/>
        <sz val="10"/>
        <rFont val="Tw Cen MT"/>
        <family val="2"/>
      </rPr>
      <t xml:space="preserve"> 1</t>
    </r>
  </si>
  <si>
    <r>
      <t>Werkgelegenheid media en entertainment</t>
    </r>
    <r>
      <rPr>
        <vertAlign val="superscript"/>
        <sz val="10"/>
        <rFont val="Tw Cen MT"/>
        <family val="2"/>
      </rPr>
      <t xml:space="preserve"> 1</t>
    </r>
  </si>
  <si>
    <r>
      <t>Werkgelegenheid creatieve zakelijke dienstverlening</t>
    </r>
    <r>
      <rPr>
        <vertAlign val="superscript"/>
        <sz val="10"/>
        <rFont val="Tw Cen MT"/>
        <family val="2"/>
      </rPr>
      <t xml:space="preserve"> 1</t>
    </r>
  </si>
  <si>
    <r>
      <t>Aantal bedrijven creatieve industrie</t>
    </r>
    <r>
      <rPr>
        <vertAlign val="superscript"/>
        <sz val="10"/>
        <rFont val="Tw Cen MT"/>
        <family val="2"/>
      </rPr>
      <t xml:space="preserve"> 1</t>
    </r>
  </si>
  <si>
    <r>
      <t>Eigen inkomsten VSCD-theaters</t>
    </r>
    <r>
      <rPr>
        <vertAlign val="superscript"/>
        <sz val="10"/>
        <rFont val="Tw Cen MT"/>
        <family val="2"/>
      </rPr>
      <t xml:space="preserve"> 17</t>
    </r>
  </si>
  <si>
    <r>
      <t>Omzet verkoop boeken (vanaf 2010 incl. e-books)</t>
    </r>
    <r>
      <rPr>
        <vertAlign val="superscript"/>
        <sz val="10"/>
        <rFont val="Tw Cen MT"/>
        <family val="2"/>
      </rPr>
      <t xml:space="preserve"> 1,14</t>
    </r>
  </si>
  <si>
    <r>
      <t>Eigen inkomsten VNPF-poppodia (panel)</t>
    </r>
    <r>
      <rPr>
        <vertAlign val="superscript"/>
        <sz val="10"/>
        <rFont val="Tw Cen MT"/>
        <family val="2"/>
      </rPr>
      <t xml:space="preserve"> 6,18,19,20</t>
    </r>
  </si>
  <si>
    <r>
      <t>Omzet muziekmarkt (fysiek en digitaal)</t>
    </r>
    <r>
      <rPr>
        <vertAlign val="superscript"/>
        <sz val="10"/>
        <color theme="1"/>
        <rFont val="Tw Cen MT"/>
        <family val="2"/>
      </rPr>
      <t xml:space="preserve"> 21</t>
    </r>
  </si>
  <si>
    <r>
      <t>Exportwaarde populaire Nederlandse muziek</t>
    </r>
    <r>
      <rPr>
        <vertAlign val="superscript"/>
        <sz val="10"/>
        <rFont val="Tw Cen MT"/>
        <family val="2"/>
      </rPr>
      <t xml:space="preserve"> 22</t>
    </r>
  </si>
  <si>
    <r>
      <t>Giften aan cultuur door fondsen, bedrijven en kansspelen</t>
    </r>
    <r>
      <rPr>
        <vertAlign val="superscript"/>
        <sz val="10"/>
        <color theme="1"/>
        <rFont val="Tw Cen MT"/>
        <family val="2"/>
      </rPr>
      <t xml:space="preserve"> 16</t>
    </r>
  </si>
  <si>
    <r>
      <t>Directe belastinguitgaven cultuur</t>
    </r>
    <r>
      <rPr>
        <vertAlign val="superscript"/>
        <sz val="10"/>
        <rFont val="Tw Cen MT"/>
        <family val="2"/>
      </rPr>
      <t xml:space="preserve"> 1,24</t>
    </r>
  </si>
  <si>
    <r>
      <t>Indirecte belastinguitgaven cultuur</t>
    </r>
    <r>
      <rPr>
        <vertAlign val="superscript"/>
        <sz val="10"/>
        <rFont val="Tw Cen MT"/>
        <family val="2"/>
      </rPr>
      <t xml:space="preserve"> 1,24</t>
    </r>
  </si>
  <si>
    <r>
      <t>Overheidsuitgaven kunst en cultuur</t>
    </r>
    <r>
      <rPr>
        <vertAlign val="superscript"/>
        <sz val="10"/>
        <rFont val="Tw Cen MT"/>
        <family val="2"/>
      </rPr>
      <t xml:space="preserve"> 25</t>
    </r>
  </si>
  <si>
    <r>
      <t>Toegevoegde waarde creatieve industrie</t>
    </r>
    <r>
      <rPr>
        <vertAlign val="superscript"/>
        <sz val="10"/>
        <rFont val="Tw Cen MT"/>
        <family val="2"/>
      </rPr>
      <t xml:space="preserve"> 26</t>
    </r>
  </si>
  <si>
    <r>
      <t>Totaal</t>
    </r>
    <r>
      <rPr>
        <b/>
        <vertAlign val="superscript"/>
        <sz val="12"/>
        <color theme="0"/>
        <rFont val="Tw Cen MT"/>
        <family val="2"/>
      </rPr>
      <t xml:space="preserve"> 27</t>
    </r>
  </si>
  <si>
    <r>
      <t>Aankoopbudgetten VBCN-leden (panel)</t>
    </r>
    <r>
      <rPr>
        <vertAlign val="superscript"/>
        <sz val="10"/>
        <rFont val="Tw Cen MT"/>
        <family val="2"/>
      </rPr>
      <t xml:space="preserve"> 1,18</t>
    </r>
  </si>
  <si>
    <r>
      <t>Aandeel werkgelegenheid kunsten en cultureel erfgoed in totale werkgelegenheid</t>
    </r>
    <r>
      <rPr>
        <vertAlign val="superscript"/>
        <sz val="10"/>
        <rFont val="Tw Cen MT"/>
        <family val="2"/>
      </rPr>
      <t xml:space="preserve"> 1</t>
    </r>
  </si>
  <si>
    <r>
      <t>Aandeel werkgelegenheid media en entertainment in totale werkgelegenheid</t>
    </r>
    <r>
      <rPr>
        <vertAlign val="superscript"/>
        <sz val="10"/>
        <rFont val="Tw Cen MT"/>
        <family val="2"/>
      </rPr>
      <t xml:space="preserve"> 1</t>
    </r>
  </si>
  <si>
    <r>
      <t>Aandeel werkgelegenheid creatieve zakelijke dienstverlening in totale werkgelegenheid</t>
    </r>
    <r>
      <rPr>
        <vertAlign val="superscript"/>
        <sz val="10"/>
        <rFont val="Tw Cen MT"/>
        <family val="2"/>
      </rPr>
      <t xml:space="preserve"> 1</t>
    </r>
  </si>
  <si>
    <t>Cultuurindex Nederland</t>
  </si>
  <si>
    <r>
      <t xml:space="preserve">De Cultuurindex Nederland biedt een unieke, nationale reflectie op de staat van cultuur op basis van meer dan 80 indicatoren. Gegroepeerd in aanbod, vraag, financiering en concurrentie, presenteert de Cultuurindex statistieken over zowel commerciële als non-profit sectoren. Eens per twee jaar verschijnt </t>
    </r>
    <r>
      <rPr>
        <i/>
        <sz val="11"/>
        <color theme="1"/>
        <rFont val="Tw Cen MT"/>
        <family val="2"/>
      </rPr>
      <t>De Staat van Cultuur</t>
    </r>
    <r>
      <rPr>
        <sz val="11"/>
        <color theme="1"/>
        <rFont val="Tw Cen MT"/>
        <family val="2"/>
      </rPr>
      <t>, waarin het omvangrijke palet aan cijfers bij elkaar wordt gebracht, van duiding wordt voorzien, en inzichten worden gedeeld met cultuurvelden, overheden en wetenschappers.</t>
    </r>
  </si>
  <si>
    <t>Eén of meerdere waarden van deze indicator hebben op het moment van publicatie in de brondata nog een voorlopige status.</t>
  </si>
  <si>
    <t>Door een wijziging of correctie in de brondata of dataverzameling zijn één of meerdere waarden van deze indicator gewijzigd ten opzichte van de vorige editie van de Cultuurindex Nederland.</t>
  </si>
  <si>
    <t>Deze indicator betreft het aantal leden dat de VNPF heeft op het moment dat zij haar jaarcijfers over dat peiljaar publiceert, enkele maanden na afloop daarvan.</t>
  </si>
  <si>
    <t>Het aantal bioscopen en filmtheaters is exclusief reis- en openluchtbiosopen (in 2017: 3) en filmtheaters zonder weekprogrammering (in 2017: 79).</t>
  </si>
  <si>
    <t>Het gaat hierbij om personen die zijn afgestudeerd in de collegejaren 2004/2005, 2006/2007, 2008/2009, 2010/2011, 2012/2013, 2014/2015 en 2016/2017.</t>
  </si>
  <si>
    <t>Voor het berekenen van de gemiddeldes van kernindicatoren is gebruikgemaakt van de niet-afgeronde indexcijfers van onderliggende indicatoren.</t>
  </si>
  <si>
    <t xml:space="preserve">Door een herziening van deze indicator wijken de data af van de vorige editie van de Cultuurindex. Omdat voor 2007 geen data beschikbaar waren, zijn cijfers over 2008 gebruikt voor 2007. </t>
  </si>
  <si>
    <t>Het gaat hierbij om A-boeken. Omdat voor 2005 geen betrouwbare gegevens beschikbaar zijn over het aantal verkochte boeken en de daaruit volgende boekomzet, zijn cijfers over 2006 gebruikt voor 2005.</t>
  </si>
  <si>
    <t>De eigen inkomsten van de VNPF-podia worden berekend door de gemeentelijke subsidies van de totale inkomsten af te trekken. Gemeentelijke subsidies vormden in 2017 95,6 procent van de totale subsidie-inkomsten.</t>
  </si>
  <si>
    <t>Deze indicator heeft een voorlopige status. Vanaf 2013 zijn in deze indicator ook de kosten voor de culturele multiplier in de Geefwet toegevoegd.</t>
  </si>
  <si>
    <t>Deze (kern)indicator had in de vorige editie van de Cultuurindex betrekking op de omzet van de creatieve industrie. In overleg met dataleveranciers is besloten dat de toegevoegde waarde van de creatieve industrie een beter beeld geeft. Daardoor is deze (kern)indicator in zijn geheel herzien.</t>
  </si>
  <si>
    <t xml:space="preserve">Het gemiddelde indexcijfer van deze kernindicator is berekend door de onderliggende bedragen van alle indicatoren bij elkaar op te tellen en vervolgens te indexeren. </t>
  </si>
  <si>
    <t xml:space="preserve">Het gaat hier om films die zijn uitgebracht door leden van de FDN. Vanaf 2010 is aan het ledenbestand een distributeur toegevoegd die vooral gespecialiseerd is in Nederlandse films. Deze distributeur was echter al sinds 2004 actief. Dit kan voor een deel de groei tussen 2009 en 2011 hebben veroorzaakt. </t>
  </si>
  <si>
    <t>Deze indicator is in zijn geheel herzien ten opzichte van de vorige editie van de Cultuurindex, en omvat nu het aantal nieuw uitgegeven, Nederlandstalige A-boeken dat is opgenomen in het depot van de KB.</t>
  </si>
  <si>
    <t>Omdat van deze indicator geen waarde bekend is over 2007, is de waarde over 2008 ingevuld bij 2007.</t>
  </si>
  <si>
    <t>Wanneer een cijferreeks pas in 2007 aanvangt, weegt het indexcijfer van dat jaar (per definitie 100) niet mee in het gemiddelde van de kernindicator.</t>
  </si>
  <si>
    <t>Voor drie van de dertig panelleden zijn geen gegevens over 2017 bekend. Daarom zijn van deze podia de eigen inkomsten uit 2015 geëxtrapoleerd naar 2017.</t>
  </si>
  <si>
    <t>In deze versie van de Cultuurindex is ‘populaire’ toegevoegd in de naam van deze indicator.</t>
  </si>
  <si>
    <t>In de handelsstatistiek van het CBS vinden in de geobserveerde periode verschillende (kleine) methodebreuken plaats. Zie daarvoor de toelichting van de CBS Statline-tabel ‘Goederensoorten naar land; apparaten, vervoermateriaal en overig’.</t>
  </si>
  <si>
    <t>De bron voor deze indicator is door het CBS in zijn geheel herzien. Daardoor wijken deze data af van de vorige editie van de Cultuurindex.</t>
  </si>
  <si>
    <t>Editie 2005-2017</t>
  </si>
  <si>
    <r>
      <t>Aandeel afgestudeerden hbo-kunstonderwijs werkzaam in eigen vakgebied na 1,5 jaar</t>
    </r>
    <r>
      <rPr>
        <vertAlign val="superscript"/>
        <sz val="10"/>
        <rFont val="Tw Cen MT"/>
        <family val="2"/>
      </rPr>
      <t xml:space="preserve"> 10,11</t>
    </r>
  </si>
  <si>
    <r>
      <t>Tijdsbesteding: muziekinstrument</t>
    </r>
    <r>
      <rPr>
        <vertAlign val="superscript"/>
        <sz val="10"/>
        <rFont val="Tw Cen MT"/>
        <family val="2"/>
      </rPr>
      <t xml:space="preserve"> 6,13</t>
    </r>
  </si>
  <si>
    <r>
      <t>Eigen inkomsten musea</t>
    </r>
    <r>
      <rPr>
        <vertAlign val="superscript"/>
        <sz val="10"/>
        <rFont val="Tw Cen MT"/>
        <family val="2"/>
      </rPr>
      <t xml:space="preserve"> 1,2,3</t>
    </r>
  </si>
  <si>
    <t>Het gaat hierbij om consumentenbestedingen die door de NVPI zijn ingeschat ten behoeve van de Cultuurindex.</t>
  </si>
  <si>
    <r>
      <t>Exportwaarde kunstvoorwerpen</t>
    </r>
    <r>
      <rPr>
        <vertAlign val="superscript"/>
        <sz val="10"/>
        <rFont val="Tw Cen MT"/>
        <family val="2"/>
      </rPr>
      <t xml:space="preserve"> 1,23</t>
    </r>
  </si>
  <si>
    <t>Een unieke, landelijke reflectie op de staat van cultuur op basis van meer dan 80 indicatoren</t>
  </si>
  <si>
    <r>
      <t xml:space="preserve">De Boekmanstichting is verantwoordelijk voor het verzamelen van statistieken voor indicatoren in de Cultuurindex Nederland. Een groot deel van de gegevens wordt verzameld uit openbare bronnen, zoals jaarverslagen van brancheorganisaties en cijfers van het Centraal Bureau voor de Statistiek (CBS). Daarnaast leveren organisaties soms specifieke cijfers voor de Cultuurindex. Een overzicht van dataleveranciers is te vinden in de verantwoording van </t>
    </r>
    <r>
      <rPr>
        <i/>
        <sz val="11"/>
        <color theme="1"/>
        <rFont val="Tw Cen MT"/>
        <family val="2"/>
      </rPr>
      <t>De Staat van Cultuur 4</t>
    </r>
    <r>
      <rPr>
        <sz val="11"/>
        <color theme="1"/>
        <rFont val="Tw Cen MT"/>
        <family val="2"/>
      </rPr>
      <t>.</t>
    </r>
  </si>
  <si>
    <t>Cijfers in de Cultuurindex worden geïndexeerd met 2005 als basisjaar, en vervolgens gemiddeld tot kernindicatoren. Deze kernindicatoren worden vervolgens gegroepeerd in vier pijlers: Capaciteit, Participatie, Geldstromen en Concurrentiekracht. Bij het berekenen van gemiddeldes tellen alle onderliggende indicatoren even zwaar mee.</t>
  </si>
  <si>
    <t>Deze cijfers hebben alleen betrekking op releases van Filmdistributeurs Nederland (FDN). Daarmee wijkt het totaal aantal nieuwe films in 2017 af van het aantal dat is gepubliceerd in het jaarverslag van de NVBF (respectievelijk 432 films waarvan 58 Nederlandse), waarin sinds 2016 alle nieuwe films op basis van registratie in Maccsbox worden geteld.</t>
  </si>
  <si>
    <r>
      <t xml:space="preserve">Aantal nieuwe films </t>
    </r>
    <r>
      <rPr>
        <vertAlign val="superscript"/>
        <sz val="10"/>
        <rFont val="Tw Cen MT"/>
        <family val="2"/>
      </rPr>
      <t>7</t>
    </r>
  </si>
  <si>
    <t>Ten opzichte van de vorige editie van de Cultuurindex is de indicator 'Aandeel nieuwe Nederlandse boektitels in totaal aantal nieuwe boektitels' vervangen door deze nieuwe indicator 'Aandeel Nederlandse boeken in totale papieren boekafzet'. Het gaat hierbij om papieren exemplaren van A-boeken.</t>
  </si>
  <si>
    <t>Jaartal</t>
  </si>
  <si>
    <t>Inflatie</t>
  </si>
  <si>
    <t>Cumulatieve inflatie</t>
  </si>
  <si>
    <t>N.B. Deze functie werkt niet in de beveiligde weergave van Excel: de optie tot 'Bewerken' moet zijn ingeschakeld</t>
  </si>
  <si>
    <t>Dit aantal omvat alle werkzame personen waarvoor geen loonverplichting bestaat, waaronder ook stagiaires.</t>
  </si>
  <si>
    <r>
      <t>Vrijwilligers podiumkunsten (aantallen)</t>
    </r>
    <r>
      <rPr>
        <vertAlign val="superscript"/>
        <sz val="10"/>
        <color theme="1"/>
        <rFont val="Tw Cen MT"/>
        <family val="2"/>
      </rPr>
      <t xml:space="preserve"> 2,15</t>
    </r>
  </si>
  <si>
    <r>
      <t>Eigen inkomsten VSCD-theaters</t>
    </r>
    <r>
      <rPr>
        <vertAlign val="superscript"/>
        <sz val="10"/>
        <rFont val="Tw Cen MT"/>
        <family val="2"/>
      </rPr>
      <t xml:space="preserve"> 18</t>
    </r>
  </si>
  <si>
    <r>
      <t>Eigen inkomsten VNPF-poppodia (panel)</t>
    </r>
    <r>
      <rPr>
        <vertAlign val="superscript"/>
        <sz val="10"/>
        <rFont val="Tw Cen MT"/>
        <family val="2"/>
      </rPr>
      <t xml:space="preserve"> 6,19,20,21</t>
    </r>
  </si>
  <si>
    <r>
      <t>Omzet muziekmarkt (fysiek en digitaal)</t>
    </r>
    <r>
      <rPr>
        <vertAlign val="superscript"/>
        <sz val="10"/>
        <color theme="1"/>
        <rFont val="Tw Cen MT"/>
        <family val="2"/>
      </rPr>
      <t xml:space="preserve"> 22</t>
    </r>
  </si>
  <si>
    <r>
      <t>Exportwaarde populaire Nederlandse muziek</t>
    </r>
    <r>
      <rPr>
        <vertAlign val="superscript"/>
        <sz val="10"/>
        <rFont val="Tw Cen MT"/>
        <family val="2"/>
      </rPr>
      <t xml:space="preserve"> 23</t>
    </r>
  </si>
  <si>
    <r>
      <t>Exportwaarde kunstvoorwerpen</t>
    </r>
    <r>
      <rPr>
        <vertAlign val="superscript"/>
        <sz val="10"/>
        <rFont val="Tw Cen MT"/>
        <family val="2"/>
      </rPr>
      <t xml:space="preserve"> 1,24</t>
    </r>
  </si>
  <si>
    <r>
      <t>Aankoopbudgetten VBCN-leden (panel)</t>
    </r>
    <r>
      <rPr>
        <vertAlign val="superscript"/>
        <sz val="10"/>
        <rFont val="Tw Cen MT"/>
        <family val="2"/>
      </rPr>
      <t xml:space="preserve"> 1,19</t>
    </r>
  </si>
  <si>
    <r>
      <t>Totaal</t>
    </r>
    <r>
      <rPr>
        <b/>
        <vertAlign val="superscript"/>
        <sz val="12"/>
        <color theme="0"/>
        <rFont val="Tw Cen MT"/>
        <family val="2"/>
      </rPr>
      <t xml:space="preserve"> 28</t>
    </r>
  </si>
  <si>
    <r>
      <t>Directe belastinguitgaven cultuur</t>
    </r>
    <r>
      <rPr>
        <vertAlign val="superscript"/>
        <sz val="10"/>
        <rFont val="Tw Cen MT"/>
        <family val="2"/>
      </rPr>
      <t xml:space="preserve"> 1,25</t>
    </r>
  </si>
  <si>
    <r>
      <t>Indirecte belastinguitgaven cultuur</t>
    </r>
    <r>
      <rPr>
        <vertAlign val="superscript"/>
        <sz val="10"/>
        <rFont val="Tw Cen MT"/>
        <family val="2"/>
      </rPr>
      <t xml:space="preserve"> 1,25</t>
    </r>
  </si>
  <si>
    <r>
      <t>Overheidsuitgaven kunst en cultuur</t>
    </r>
    <r>
      <rPr>
        <vertAlign val="superscript"/>
        <sz val="10"/>
        <rFont val="Tw Cen MT"/>
        <family val="2"/>
      </rPr>
      <t xml:space="preserve"> 26</t>
    </r>
  </si>
  <si>
    <r>
      <t>Toegevoegde waarde creatieve industrie</t>
    </r>
    <r>
      <rPr>
        <vertAlign val="superscript"/>
        <sz val="10"/>
        <rFont val="Tw Cen MT"/>
        <family val="2"/>
      </rPr>
      <t xml:space="preserve"> 27</t>
    </r>
  </si>
  <si>
    <r>
      <t>Aandeel export populaire muziek in totale export</t>
    </r>
    <r>
      <rPr>
        <vertAlign val="superscript"/>
        <sz val="10"/>
        <color theme="1"/>
        <rFont val="Tw Cen MT"/>
        <family val="2"/>
      </rPr>
      <t xml:space="preserve"> 1,23,24</t>
    </r>
  </si>
  <si>
    <r>
      <t>Aandeel export kunstvoorwerpen in totale export</t>
    </r>
    <r>
      <rPr>
        <vertAlign val="superscript"/>
        <sz val="10"/>
        <rFont val="Tw Cen MT"/>
        <family val="2"/>
      </rPr>
      <t xml:space="preserve"> 1,24</t>
    </r>
  </si>
  <si>
    <r>
      <t>Aandeel (in)directe belastinguitgaven aan cultuur in totale belastinguitgaven</t>
    </r>
    <r>
      <rPr>
        <vertAlign val="superscript"/>
        <sz val="10"/>
        <rFont val="Tw Cen MT"/>
        <family val="2"/>
      </rPr>
      <t xml:space="preserve"> 1,25</t>
    </r>
  </si>
  <si>
    <r>
      <t>Aandeel overheidsuitgaven kunst- en cultuurbeheer in totale uitgaven</t>
    </r>
    <r>
      <rPr>
        <vertAlign val="superscript"/>
        <sz val="10"/>
        <rFont val="Tw Cen MT"/>
        <family val="2"/>
      </rPr>
      <t xml:space="preserve"> 26</t>
    </r>
  </si>
  <si>
    <r>
      <t>Aandeel Nederlandse boeken in totale papieren boekafzet</t>
    </r>
    <r>
      <rPr>
        <vertAlign val="superscript"/>
        <sz val="10"/>
        <rFont val="Tw Cen MT"/>
        <family val="2"/>
      </rPr>
      <t xml:space="preserve"> 6,31</t>
    </r>
  </si>
  <si>
    <r>
      <t xml:space="preserve">Aandeel nieuwe Nederlandse films in totaal aantal nieuwe films </t>
    </r>
    <r>
      <rPr>
        <vertAlign val="superscript"/>
        <sz val="10"/>
        <rFont val="Tw Cen MT"/>
        <family val="2"/>
      </rPr>
      <t>7,32</t>
    </r>
  </si>
  <si>
    <r>
      <t>Aandeel Nederlandse films in bruto recette bioscopen</t>
    </r>
    <r>
      <rPr>
        <vertAlign val="superscript"/>
        <sz val="10"/>
        <rFont val="Tw Cen MT"/>
        <family val="2"/>
      </rPr>
      <t xml:space="preserve"> 1,32</t>
    </r>
  </si>
  <si>
    <r>
      <t>Aandeel afgestudeerden hbo-kunstonderwijs van alle hbo-afgestudeerden</t>
    </r>
    <r>
      <rPr>
        <vertAlign val="superscript"/>
        <sz val="10"/>
        <color theme="1"/>
        <rFont val="Tw Cen MT"/>
        <family val="2"/>
      </rPr>
      <t xml:space="preserve"> 1,10</t>
    </r>
  </si>
  <si>
    <r>
      <t xml:space="preserve">Aantal afgestudeerden hbo-kunstonderwijs </t>
    </r>
    <r>
      <rPr>
        <vertAlign val="superscript"/>
        <sz val="10"/>
        <rFont val="Tw Cen MT"/>
        <family val="2"/>
      </rPr>
      <t>1,10</t>
    </r>
  </si>
  <si>
    <t>Deze indicator bevat een methodologische trendbreuk vanaf 2011. Vanaf dat jaar zijn ook huishoudens met een migratieachtergrond meegenomen in het onderzoek.</t>
  </si>
  <si>
    <t>Omdat in de bron voor deze indicator geen data over 2017 zijn gepubliceerd, is de waarde over 2018 ingevuld bij 2017. Daarbij is de indicator tevens voor cumulatieve inflatie gecorrigeerd tot en met 2018.</t>
  </si>
  <si>
    <t>Deze indicator bevat een trendbreuk vanaf 2015. Vanaf dit jaar bevat de indicator ook giften van vermogende huishoudens. Daardoor is het totaal aan giften door huishoudens sindsdien hoger dan in voorgaande jaren.</t>
  </si>
  <si>
    <r>
      <t xml:space="preserve">Omdat de bron voor deze indicator – </t>
    </r>
    <r>
      <rPr>
        <i/>
        <sz val="11"/>
        <color theme="1"/>
        <rFont val="Tw Cen MT"/>
        <family val="2"/>
      </rPr>
      <t>Geven in Nederland</t>
    </r>
    <r>
      <rPr>
        <sz val="11"/>
        <color theme="1"/>
        <rFont val="Tw Cen MT"/>
        <family val="2"/>
      </rPr>
      <t xml:space="preserve"> – in eerdere edities data over even jaartallen publiceerde terwijl de Cultuurindex over de oneven jaartallen rapporteert, bestaan de waarden van deze indicator tot en met 2015 uit het gemiddelde van de twee omringende even jaartallen. Een uitzondering is de waarde over 2017. Omdat de meest recente editie van </t>
    </r>
    <r>
      <rPr>
        <i/>
        <sz val="11"/>
        <color theme="1"/>
        <rFont val="Tw Cen MT"/>
        <family val="2"/>
      </rPr>
      <t>Geven in Nederland</t>
    </r>
    <r>
      <rPr>
        <sz val="11"/>
        <color theme="1"/>
        <rFont val="Tw Cen MT"/>
        <family val="2"/>
      </rPr>
      <t xml:space="preserve"> een jaar over heeft geslagen in de dataverzameling, hebben we voor 2017 ervoor gekozen de bekende waarden over 2014, 2016 en 2019 te middelen. </t>
    </r>
  </si>
  <si>
    <t>Versie 21 april 2020</t>
  </si>
  <si>
    <r>
      <t>Giften van huishoudens en uit nalatenschappen</t>
    </r>
    <r>
      <rPr>
        <vertAlign val="superscript"/>
        <sz val="10"/>
        <rFont val="Tw Cen MT"/>
        <family val="2"/>
      </rPr>
      <t xml:space="preserve"> 1,16,17</t>
    </r>
  </si>
  <si>
    <r>
      <t>Giften aan cultuur door fondsen, bedrijven en kansspelen</t>
    </r>
    <r>
      <rPr>
        <vertAlign val="superscript"/>
        <sz val="10"/>
        <rFont val="Tw Cen MT"/>
        <family val="2"/>
      </rPr>
      <t xml:space="preserve"> 16</t>
    </r>
  </si>
  <si>
    <r>
      <t>Aandeel  vrijwilligerswerk cultuur in al het vrijwilligerswerk</t>
    </r>
    <r>
      <rPr>
        <vertAlign val="superscript"/>
        <sz val="10"/>
        <rFont val="Tw Cen MT"/>
        <family val="2"/>
      </rPr>
      <t xml:space="preserve"> 1,29,30</t>
    </r>
  </si>
  <si>
    <r>
      <t>Aandeel giften cultuur in alle giften</t>
    </r>
    <r>
      <rPr>
        <vertAlign val="superscript"/>
        <sz val="10"/>
        <rFont val="Tw Cen MT"/>
        <family val="2"/>
      </rPr>
      <t xml:space="preserve"> 1,16,17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</si>
</sst>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0" x14ac:knownFonts="1">
    <font>
      <sz val="11"/>
      <color theme="1"/>
      <name val="Calibri"/>
      <family val="2"/>
      <scheme val="minor"/>
    </font>
    <font>
      <b/>
      <sz val="14"/>
      <color theme="1"/>
      <name val="Calibri"/>
      <family val="2"/>
      <scheme val="minor"/>
    </font>
    <font>
      <b/>
      <sz val="16"/>
      <color theme="1"/>
      <name val="Calibri"/>
      <family val="2"/>
      <scheme val="minor"/>
    </font>
    <font>
      <sz val="11"/>
      <color theme="0"/>
      <name val="Calibri"/>
      <family val="2"/>
      <scheme val="minor"/>
    </font>
    <font>
      <sz val="11"/>
      <color theme="9"/>
      <name val="Calibri"/>
      <family val="2"/>
      <scheme val="minor"/>
    </font>
    <font>
      <sz val="11"/>
      <name val="Calibri"/>
      <family val="2"/>
      <scheme val="minor"/>
    </font>
    <font>
      <b/>
      <sz val="18"/>
      <color theme="9"/>
      <name val="Tw Cen MT"/>
      <family val="2"/>
    </font>
    <font>
      <b/>
      <sz val="14"/>
      <color theme="0"/>
      <name val="Tw Cen MT"/>
      <family val="2"/>
    </font>
    <font>
      <sz val="11"/>
      <color theme="0"/>
      <name val="Tw Cen MT"/>
      <family val="2"/>
    </font>
    <font>
      <b/>
      <sz val="11"/>
      <color theme="0"/>
      <name val="Tw Cen MT"/>
      <family val="2"/>
    </font>
    <font>
      <b/>
      <sz val="10"/>
      <color theme="0"/>
      <name val="Tw Cen MT"/>
      <family val="2"/>
    </font>
    <font>
      <sz val="10"/>
      <color theme="0"/>
      <name val="Tw Cen MT"/>
      <family val="2"/>
    </font>
    <font>
      <b/>
      <sz val="10"/>
      <color theme="1"/>
      <name val="Tw Cen MT"/>
      <family val="2"/>
    </font>
    <font>
      <sz val="10"/>
      <color theme="1"/>
      <name val="Tw Cen MT"/>
      <family val="2"/>
    </font>
    <font>
      <sz val="11"/>
      <color theme="1"/>
      <name val="Tw Cen MT"/>
      <family val="2"/>
    </font>
    <font>
      <b/>
      <sz val="12"/>
      <color theme="1"/>
      <name val="Tw Cen MT"/>
      <family val="2"/>
    </font>
    <font>
      <b/>
      <sz val="11"/>
      <color theme="1"/>
      <name val="Tw Cen MT"/>
      <family val="2"/>
    </font>
    <font>
      <b/>
      <sz val="12"/>
      <color theme="0"/>
      <name val="Tw Cen MT"/>
      <family val="2"/>
    </font>
    <font>
      <b/>
      <sz val="14"/>
      <color theme="1"/>
      <name val="Tw Cen MT"/>
      <family val="2"/>
    </font>
    <font>
      <sz val="10"/>
      <name val="Tw Cen MT"/>
      <family val="2"/>
    </font>
    <font>
      <vertAlign val="superscript"/>
      <sz val="10"/>
      <color theme="1"/>
      <name val="Tw Cen MT"/>
      <family val="2"/>
    </font>
    <font>
      <sz val="12"/>
      <name val="Tw Cen MT"/>
      <family val="2"/>
    </font>
    <font>
      <vertAlign val="superscript"/>
      <sz val="10"/>
      <name val="Tw Cen MT"/>
      <family val="2"/>
    </font>
    <font>
      <b/>
      <sz val="18"/>
      <color theme="7"/>
      <name val="Tw Cen MT"/>
      <family val="2"/>
    </font>
    <font>
      <b/>
      <vertAlign val="superscript"/>
      <sz val="12"/>
      <color theme="0"/>
      <name val="Tw Cen MT"/>
      <family val="2"/>
    </font>
    <font>
      <b/>
      <sz val="18"/>
      <color theme="5"/>
      <name val="Tw Cen MT"/>
      <family val="2"/>
    </font>
    <font>
      <sz val="12"/>
      <color theme="0"/>
      <name val="Tw Cen MT"/>
      <family val="2"/>
    </font>
    <font>
      <b/>
      <sz val="16"/>
      <color theme="6"/>
      <name val="Tw Cen MT"/>
      <family val="2"/>
    </font>
    <font>
      <b/>
      <sz val="14"/>
      <color theme="6"/>
      <name val="Tw Cen MT"/>
      <family val="2"/>
    </font>
    <font>
      <sz val="11"/>
      <color theme="6"/>
      <name val="Tw Cen MT"/>
      <family val="2"/>
    </font>
    <font>
      <b/>
      <sz val="28"/>
      <color theme="9"/>
      <name val="Tw Cen MT"/>
      <family val="2"/>
    </font>
    <font>
      <sz val="18"/>
      <color theme="1"/>
      <name val="Calibri"/>
      <family val="2"/>
      <scheme val="minor"/>
    </font>
    <font>
      <b/>
      <sz val="72"/>
      <color theme="9"/>
      <name val="Tw Cen MT"/>
      <family val="2"/>
    </font>
    <font>
      <b/>
      <sz val="18"/>
      <color theme="4"/>
      <name val="Tw Cen MT"/>
      <family val="2"/>
    </font>
    <font>
      <i/>
      <sz val="11"/>
      <color theme="1"/>
      <name val="Tw Cen MT"/>
      <family val="2"/>
    </font>
    <font>
      <b/>
      <sz val="18"/>
      <color theme="4"/>
      <name val="Calibri"/>
      <family val="2"/>
      <scheme val="minor"/>
    </font>
    <font>
      <b/>
      <i/>
      <sz val="20"/>
      <color theme="9" tint="0.39997558519241921"/>
      <name val="Tw Cen MT"/>
      <family val="2"/>
    </font>
    <font>
      <i/>
      <sz val="12"/>
      <color theme="1"/>
      <name val="Tw Cen MT"/>
      <family val="2"/>
    </font>
    <font>
      <sz val="10"/>
      <color rgb="FFFF0000"/>
      <name val="Tw Cen MT"/>
      <family val="2"/>
    </font>
    <font>
      <b/>
      <sz val="12"/>
      <color rgb="FFFF0000"/>
      <name val="Tw Cen MT"/>
      <family val="2"/>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bgColor indexed="64"/>
      </patternFill>
    </fill>
    <fill>
      <patternFill patternType="solid">
        <fgColor theme="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6"/>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191">
    <xf numFmtId="0" fontId="0" fillId="0" borderId="0" xfId="0"/>
    <xf numFmtId="0" fontId="1" fillId="0" borderId="0" xfId="0" applyFont="1"/>
    <xf numFmtId="0" fontId="2" fillId="0" borderId="0" xfId="0" applyFont="1"/>
    <xf numFmtId="0" fontId="0" fillId="0" borderId="0" xfId="0" applyFill="1"/>
    <xf numFmtId="1" fontId="0" fillId="0" borderId="0" xfId="0" applyNumberFormat="1"/>
    <xf numFmtId="0" fontId="0" fillId="0" borderId="0" xfId="0" applyFont="1" applyAlignment="1">
      <alignment horizontal="left" vertical="top" wrapText="1"/>
    </xf>
    <xf numFmtId="0" fontId="2" fillId="0" borderId="0" xfId="0" applyFont="1" applyFill="1" applyAlignment="1">
      <alignment horizontal="center"/>
    </xf>
    <xf numFmtId="0" fontId="6" fillId="0" borderId="0" xfId="0" applyFont="1"/>
    <xf numFmtId="0" fontId="8" fillId="5" borderId="0" xfId="0" applyFont="1" applyFill="1"/>
    <xf numFmtId="1" fontId="8" fillId="5" borderId="0" xfId="0" applyNumberFormat="1" applyFont="1" applyFill="1"/>
    <xf numFmtId="0" fontId="10" fillId="5" borderId="0" xfId="0" applyFont="1" applyFill="1"/>
    <xf numFmtId="0" fontId="11" fillId="5" borderId="0" xfId="0" applyFont="1" applyFill="1"/>
    <xf numFmtId="1" fontId="10" fillId="5" borderId="0" xfId="0" applyNumberFormat="1" applyFont="1" applyFill="1"/>
    <xf numFmtId="0" fontId="12" fillId="0" borderId="0" xfId="0" applyFont="1" applyFill="1" applyBorder="1"/>
    <xf numFmtId="0" fontId="13" fillId="0" borderId="0" xfId="0" applyFont="1" applyFill="1" applyBorder="1"/>
    <xf numFmtId="1" fontId="12" fillId="0" borderId="0" xfId="0" applyNumberFormat="1" applyFont="1" applyFill="1" applyBorder="1"/>
    <xf numFmtId="0" fontId="14" fillId="0" borderId="0" xfId="0" applyFont="1"/>
    <xf numFmtId="0" fontId="13" fillId="7" borderId="0" xfId="0" applyFont="1" applyFill="1" applyBorder="1"/>
    <xf numFmtId="0" fontId="13" fillId="7" borderId="0" xfId="0" applyFont="1" applyFill="1" applyBorder="1" applyAlignment="1">
      <alignment shrinkToFit="1"/>
    </xf>
    <xf numFmtId="1" fontId="13" fillId="7" borderId="0" xfId="0" applyNumberFormat="1" applyFont="1" applyFill="1" applyBorder="1"/>
    <xf numFmtId="0" fontId="13" fillId="0" borderId="0" xfId="0" applyFont="1" applyFill="1" applyBorder="1" applyAlignment="1">
      <alignment shrinkToFit="1"/>
    </xf>
    <xf numFmtId="1" fontId="13" fillId="0" borderId="0" xfId="0" applyNumberFormat="1" applyFont="1" applyFill="1" applyBorder="1"/>
    <xf numFmtId="0" fontId="13" fillId="0" borderId="0" xfId="0" applyFont="1" applyBorder="1"/>
    <xf numFmtId="0" fontId="14" fillId="0" borderId="0" xfId="0" applyFont="1" applyBorder="1"/>
    <xf numFmtId="1" fontId="14" fillId="0" borderId="0" xfId="0" applyNumberFormat="1" applyFont="1" applyBorder="1"/>
    <xf numFmtId="1" fontId="17" fillId="5" borderId="0" xfId="0" applyNumberFormat="1" applyFont="1" applyFill="1"/>
    <xf numFmtId="0" fontId="17" fillId="5" borderId="0" xfId="0" applyFont="1" applyFill="1"/>
    <xf numFmtId="0" fontId="14" fillId="5" borderId="0" xfId="0" applyFont="1" applyFill="1"/>
    <xf numFmtId="1" fontId="14" fillId="0" borderId="0" xfId="0" applyNumberFormat="1" applyFont="1"/>
    <xf numFmtId="0" fontId="13" fillId="0" borderId="0" xfId="0" applyFont="1" applyFill="1"/>
    <xf numFmtId="0" fontId="13" fillId="7" borderId="0" xfId="0" applyFont="1" applyFill="1"/>
    <xf numFmtId="2" fontId="13" fillId="0" borderId="0" xfId="0" applyNumberFormat="1" applyFont="1" applyFill="1"/>
    <xf numFmtId="0" fontId="13" fillId="6" borderId="0" xfId="0" applyFont="1" applyFill="1" applyBorder="1" applyAlignment="1">
      <alignment shrinkToFit="1"/>
    </xf>
    <xf numFmtId="0" fontId="19" fillId="7" borderId="0" xfId="0" applyFont="1" applyFill="1" applyBorder="1" applyAlignment="1">
      <alignment shrinkToFit="1"/>
    </xf>
    <xf numFmtId="0" fontId="19" fillId="0" borderId="0" xfId="0" applyFont="1" applyFill="1" applyBorder="1" applyAlignment="1">
      <alignment shrinkToFit="1"/>
    </xf>
    <xf numFmtId="3" fontId="13" fillId="7" borderId="0" xfId="0" applyNumberFormat="1" applyFont="1" applyFill="1" applyBorder="1"/>
    <xf numFmtId="3" fontId="19" fillId="7" borderId="0" xfId="0" applyNumberFormat="1" applyFont="1" applyFill="1" applyBorder="1"/>
    <xf numFmtId="3" fontId="13" fillId="0" borderId="0" xfId="0" applyNumberFormat="1" applyFont="1" applyFill="1" applyBorder="1"/>
    <xf numFmtId="3" fontId="19" fillId="0" borderId="0" xfId="0" applyNumberFormat="1" applyFont="1" applyFill="1" applyBorder="1"/>
    <xf numFmtId="0" fontId="19" fillId="7" borderId="0" xfId="0" applyFont="1" applyFill="1" applyBorder="1"/>
    <xf numFmtId="3" fontId="13" fillId="0" borderId="0" xfId="0" applyNumberFormat="1" applyFont="1"/>
    <xf numFmtId="0" fontId="19" fillId="0" borderId="0" xfId="0" applyFont="1" applyFill="1" applyBorder="1"/>
    <xf numFmtId="0" fontId="19" fillId="7" borderId="0" xfId="0" applyFont="1" applyFill="1"/>
    <xf numFmtId="0" fontId="19" fillId="0" borderId="0" xfId="0" applyFont="1" applyFill="1"/>
    <xf numFmtId="3" fontId="13" fillId="0" borderId="0" xfId="0" applyNumberFormat="1" applyFont="1" applyFill="1"/>
    <xf numFmtId="3" fontId="19" fillId="0" borderId="0" xfId="0" applyNumberFormat="1" applyFont="1" applyFill="1"/>
    <xf numFmtId="3" fontId="13" fillId="7" borderId="0" xfId="0" applyNumberFormat="1" applyFont="1" applyFill="1"/>
    <xf numFmtId="0" fontId="18" fillId="0" borderId="0" xfId="0" applyFont="1"/>
    <xf numFmtId="164" fontId="14" fillId="0" borderId="0" xfId="0" applyNumberFormat="1" applyFont="1"/>
    <xf numFmtId="2" fontId="13" fillId="0" borderId="0" xfId="0" applyNumberFormat="1" applyFont="1" applyFill="1" applyBorder="1"/>
    <xf numFmtId="0" fontId="14" fillId="0" borderId="0" xfId="0" applyFont="1" applyFill="1"/>
    <xf numFmtId="1" fontId="14" fillId="0" borderId="0" xfId="0" applyNumberFormat="1" applyFont="1" applyFill="1"/>
    <xf numFmtId="1" fontId="13" fillId="0" borderId="0" xfId="0" applyNumberFormat="1" applyFont="1" applyFill="1"/>
    <xf numFmtId="164" fontId="13" fillId="0" borderId="0" xfId="0" applyNumberFormat="1" applyFont="1" applyFill="1"/>
    <xf numFmtId="0" fontId="13" fillId="0" borderId="0" xfId="0" applyFont="1" applyFill="1" applyAlignment="1">
      <alignment shrinkToFit="1"/>
    </xf>
    <xf numFmtId="0" fontId="18" fillId="0" borderId="0" xfId="0" applyFont="1" applyFill="1" applyAlignment="1">
      <alignment vertical="center"/>
    </xf>
    <xf numFmtId="0" fontId="16" fillId="0" borderId="0" xfId="0" applyFont="1" applyFill="1"/>
    <xf numFmtId="164" fontId="16" fillId="0" borderId="0" xfId="0" applyNumberFormat="1" applyFont="1" applyFill="1"/>
    <xf numFmtId="164" fontId="14" fillId="0" borderId="0" xfId="0" applyNumberFormat="1" applyFont="1" applyFill="1"/>
    <xf numFmtId="0" fontId="12" fillId="0" borderId="0" xfId="0" applyFont="1" applyFill="1"/>
    <xf numFmtId="164" fontId="12" fillId="0" borderId="0" xfId="0" applyNumberFormat="1" applyFont="1" applyFill="1"/>
    <xf numFmtId="0" fontId="23" fillId="0" borderId="0" xfId="0" applyFont="1"/>
    <xf numFmtId="0" fontId="13" fillId="9" borderId="0" xfId="0" applyFont="1" applyFill="1" applyBorder="1"/>
    <xf numFmtId="0" fontId="13" fillId="9" borderId="0" xfId="0" applyFont="1" applyFill="1" applyBorder="1" applyAlignment="1">
      <alignment shrinkToFit="1"/>
    </xf>
    <xf numFmtId="1" fontId="13" fillId="9" borderId="0" xfId="0" applyNumberFormat="1" applyFont="1" applyFill="1" applyBorder="1"/>
    <xf numFmtId="0" fontId="13" fillId="12" borderId="0" xfId="0" applyFont="1" applyFill="1" applyBorder="1"/>
    <xf numFmtId="0" fontId="13" fillId="12" borderId="0" xfId="0" applyFont="1" applyFill="1" applyBorder="1" applyAlignment="1">
      <alignment shrinkToFit="1"/>
    </xf>
    <xf numFmtId="1" fontId="13" fillId="12" borderId="0" xfId="0" applyNumberFormat="1" applyFont="1" applyFill="1" applyBorder="1"/>
    <xf numFmtId="2" fontId="13" fillId="12" borderId="0" xfId="0" applyNumberFormat="1" applyFont="1" applyFill="1" applyBorder="1"/>
    <xf numFmtId="0" fontId="13" fillId="12" borderId="0" xfId="0" applyFont="1" applyFill="1"/>
    <xf numFmtId="1" fontId="13" fillId="12" borderId="0" xfId="0" applyNumberFormat="1" applyFont="1" applyFill="1"/>
    <xf numFmtId="2" fontId="13" fillId="12" borderId="0" xfId="0" applyNumberFormat="1" applyFont="1" applyFill="1"/>
    <xf numFmtId="0" fontId="13" fillId="12" borderId="0" xfId="0" applyFont="1" applyFill="1" applyAlignment="1">
      <alignment shrinkToFit="1"/>
    </xf>
    <xf numFmtId="164" fontId="13" fillId="12" borderId="0" xfId="0" applyNumberFormat="1" applyFont="1" applyFill="1"/>
    <xf numFmtId="0" fontId="8" fillId="11" borderId="0" xfId="0" applyFont="1" applyFill="1"/>
    <xf numFmtId="0" fontId="17" fillId="11" borderId="0" xfId="0" applyFont="1" applyFill="1"/>
    <xf numFmtId="164" fontId="17" fillId="11" borderId="0" xfId="0" applyNumberFormat="1" applyFont="1" applyFill="1"/>
    <xf numFmtId="164" fontId="8" fillId="11" borderId="0" xfId="0" applyNumberFormat="1" applyFont="1" applyFill="1"/>
    <xf numFmtId="0" fontId="10" fillId="11" borderId="0" xfId="0" applyFont="1" applyFill="1"/>
    <xf numFmtId="0" fontId="11" fillId="11" borderId="0" xfId="0" applyFont="1" applyFill="1"/>
    <xf numFmtId="1" fontId="10" fillId="11" borderId="0" xfId="0" applyNumberFormat="1" applyFont="1" applyFill="1"/>
    <xf numFmtId="1" fontId="17" fillId="11" borderId="0" xfId="0" applyNumberFormat="1" applyFont="1" applyFill="1"/>
    <xf numFmtId="0" fontId="19" fillId="12" borderId="0" xfId="0" applyFont="1" applyFill="1" applyBorder="1" applyAlignment="1">
      <alignment shrinkToFit="1"/>
    </xf>
    <xf numFmtId="3" fontId="13" fillId="12" borderId="0" xfId="0" applyNumberFormat="1" applyFont="1" applyFill="1" applyBorder="1"/>
    <xf numFmtId="3" fontId="19" fillId="12" borderId="0" xfId="0" applyNumberFormat="1" applyFont="1" applyFill="1" applyBorder="1"/>
    <xf numFmtId="0" fontId="17" fillId="8" borderId="0" xfId="0" applyFont="1" applyFill="1"/>
    <xf numFmtId="2" fontId="19" fillId="0" borderId="0" xfId="0" applyNumberFormat="1" applyFont="1" applyFill="1" applyBorder="1"/>
    <xf numFmtId="1" fontId="19" fillId="0" borderId="0" xfId="0" applyNumberFormat="1" applyFont="1" applyFill="1" applyBorder="1"/>
    <xf numFmtId="0" fontId="17" fillId="3" borderId="0" xfId="0" applyFont="1" applyFill="1"/>
    <xf numFmtId="3" fontId="13" fillId="12" borderId="0" xfId="0" applyNumberFormat="1" applyFont="1" applyFill="1"/>
    <xf numFmtId="3" fontId="19" fillId="12" borderId="0" xfId="0" applyNumberFormat="1" applyFont="1" applyFill="1"/>
    <xf numFmtId="0" fontId="19" fillId="12" borderId="0" xfId="0" applyFont="1" applyFill="1"/>
    <xf numFmtId="2" fontId="19" fillId="0" borderId="0" xfId="0" applyNumberFormat="1" applyFont="1" applyFill="1"/>
    <xf numFmtId="2" fontId="19" fillId="12" borderId="0" xfId="0" applyNumberFormat="1" applyFont="1" applyFill="1"/>
    <xf numFmtId="164" fontId="19" fillId="12" borderId="0" xfId="0" applyNumberFormat="1" applyFont="1" applyFill="1"/>
    <xf numFmtId="0" fontId="14" fillId="4" borderId="0" xfId="0" applyFont="1" applyFill="1"/>
    <xf numFmtId="1" fontId="16" fillId="0" borderId="0" xfId="0" applyNumberFormat="1" applyFont="1" applyFill="1"/>
    <xf numFmtId="0" fontId="25" fillId="0" borderId="0" xfId="0" applyFont="1"/>
    <xf numFmtId="0" fontId="13" fillId="6" borderId="0" xfId="0" applyFont="1" applyFill="1" applyBorder="1"/>
    <xf numFmtId="2" fontId="13" fillId="6" borderId="0" xfId="0" applyNumberFormat="1" applyFont="1" applyFill="1" applyBorder="1"/>
    <xf numFmtId="1" fontId="13" fillId="6" borderId="0" xfId="0" applyNumberFormat="1" applyFont="1" applyFill="1" applyBorder="1"/>
    <xf numFmtId="0" fontId="13" fillId="6" borderId="0" xfId="0" applyFont="1" applyFill="1"/>
    <xf numFmtId="0" fontId="13" fillId="6" borderId="0" xfId="0" applyFont="1" applyFill="1" applyAlignment="1">
      <alignment shrinkToFit="1"/>
    </xf>
    <xf numFmtId="2" fontId="13" fillId="6" borderId="0" xfId="0" applyNumberFormat="1" applyFont="1" applyFill="1"/>
    <xf numFmtId="0" fontId="8" fillId="8" borderId="0" xfId="0" applyFont="1" applyFill="1"/>
    <xf numFmtId="0" fontId="10" fillId="8" borderId="0" xfId="0" applyFont="1" applyFill="1"/>
    <xf numFmtId="0" fontId="11" fillId="8" borderId="0" xfId="0" applyFont="1" applyFill="1"/>
    <xf numFmtId="0" fontId="26" fillId="8" borderId="0" xfId="0" applyFont="1" applyFill="1"/>
    <xf numFmtId="1" fontId="17" fillId="8" borderId="0" xfId="0" applyNumberFormat="1" applyFont="1" applyFill="1"/>
    <xf numFmtId="164" fontId="13" fillId="0" borderId="0" xfId="0" applyNumberFormat="1" applyFont="1" applyFill="1" applyBorder="1"/>
    <xf numFmtId="0" fontId="12" fillId="0" borderId="0" xfId="0" applyFont="1" applyFill="1" applyAlignment="1">
      <alignment vertical="center"/>
    </xf>
    <xf numFmtId="1" fontId="12" fillId="0" borderId="0" xfId="0" applyNumberFormat="1" applyFont="1" applyFill="1"/>
    <xf numFmtId="0" fontId="13" fillId="9" borderId="0" xfId="0" applyFont="1" applyFill="1"/>
    <xf numFmtId="0" fontId="8" fillId="10" borderId="0" xfId="0" applyFont="1" applyFill="1"/>
    <xf numFmtId="0" fontId="17" fillId="10" borderId="0" xfId="0" applyFont="1" applyFill="1"/>
    <xf numFmtId="164" fontId="17" fillId="10" borderId="0" xfId="0" applyNumberFormat="1" applyFont="1" applyFill="1"/>
    <xf numFmtId="164" fontId="8" fillId="10" borderId="0" xfId="0" applyNumberFormat="1" applyFont="1" applyFill="1"/>
    <xf numFmtId="0" fontId="10" fillId="10" borderId="0" xfId="0" applyFont="1" applyFill="1"/>
    <xf numFmtId="0" fontId="11" fillId="10" borderId="0" xfId="0" applyFont="1" applyFill="1"/>
    <xf numFmtId="1" fontId="10" fillId="10" borderId="0" xfId="0" applyNumberFormat="1" applyFont="1" applyFill="1"/>
    <xf numFmtId="0" fontId="26" fillId="10" borderId="0" xfId="0" applyFont="1" applyFill="1"/>
    <xf numFmtId="0" fontId="17" fillId="10" borderId="0" xfId="0" applyFont="1" applyFill="1" applyBorder="1"/>
    <xf numFmtId="1" fontId="17" fillId="10" borderId="0" xfId="0" applyNumberFormat="1" applyFont="1" applyFill="1"/>
    <xf numFmtId="1" fontId="17" fillId="10" borderId="0" xfId="0" applyNumberFormat="1" applyFont="1" applyFill="1" applyBorder="1"/>
    <xf numFmtId="0" fontId="9" fillId="10" borderId="0" xfId="0" applyFont="1" applyFill="1"/>
    <xf numFmtId="164" fontId="9" fillId="10" borderId="0" xfId="0" applyNumberFormat="1" applyFont="1" applyFill="1"/>
    <xf numFmtId="164" fontId="13" fillId="9" borderId="0" xfId="0" applyNumberFormat="1" applyFont="1" applyFill="1" applyBorder="1"/>
    <xf numFmtId="1" fontId="13" fillId="9" borderId="0" xfId="0" applyNumberFormat="1" applyFont="1" applyFill="1"/>
    <xf numFmtId="0" fontId="13" fillId="9" borderId="0" xfId="0" applyFont="1" applyFill="1" applyAlignment="1">
      <alignment vertical="center"/>
    </xf>
    <xf numFmtId="0" fontId="27" fillId="0" borderId="0" xfId="0" applyFont="1"/>
    <xf numFmtId="0" fontId="28" fillId="0" borderId="0" xfId="0" applyFont="1"/>
    <xf numFmtId="0" fontId="29" fillId="0" borderId="0" xfId="0" applyFont="1"/>
    <xf numFmtId="0" fontId="19" fillId="9" borderId="0" xfId="0" applyFont="1" applyFill="1" applyBorder="1" applyAlignment="1">
      <alignment shrinkToFit="1"/>
    </xf>
    <xf numFmtId="164" fontId="19" fillId="9" borderId="0" xfId="0" applyNumberFormat="1" applyFont="1" applyFill="1" applyBorder="1"/>
    <xf numFmtId="164" fontId="19" fillId="0" borderId="0" xfId="0" applyNumberFormat="1" applyFont="1" applyFill="1" applyBorder="1"/>
    <xf numFmtId="0" fontId="19" fillId="9" borderId="0" xfId="0" applyFont="1" applyFill="1"/>
    <xf numFmtId="0" fontId="19" fillId="9" borderId="0" xfId="0" applyFont="1" applyFill="1" applyAlignment="1">
      <alignment vertical="center"/>
    </xf>
    <xf numFmtId="165" fontId="17" fillId="10" borderId="0" xfId="0" applyNumberFormat="1" applyFont="1" applyFill="1"/>
    <xf numFmtId="165" fontId="13" fillId="9" borderId="0" xfId="0" applyNumberFormat="1" applyFont="1" applyFill="1"/>
    <xf numFmtId="165" fontId="19" fillId="9" borderId="0" xfId="0" applyNumberFormat="1" applyFont="1" applyFill="1" applyBorder="1"/>
    <xf numFmtId="165" fontId="13" fillId="0" borderId="0" xfId="0" applyNumberFormat="1" applyFont="1" applyFill="1"/>
    <xf numFmtId="165" fontId="19" fillId="0" borderId="0" xfId="0" applyNumberFormat="1" applyFont="1" applyFill="1" applyBorder="1"/>
    <xf numFmtId="0" fontId="19" fillId="6" borderId="0" xfId="0" applyFont="1" applyFill="1" applyBorder="1" applyAlignment="1">
      <alignment shrinkToFit="1"/>
    </xf>
    <xf numFmtId="2" fontId="13" fillId="0" borderId="0" xfId="0" applyNumberFormat="1" applyFont="1"/>
    <xf numFmtId="0" fontId="19" fillId="6" borderId="0" xfId="0" applyFont="1" applyFill="1"/>
    <xf numFmtId="0" fontId="19" fillId="6" borderId="0" xfId="0" applyFont="1" applyFill="1" applyAlignment="1">
      <alignment shrinkToFit="1"/>
    </xf>
    <xf numFmtId="2" fontId="19" fillId="6" borderId="0" xfId="0" applyNumberFormat="1" applyFont="1" applyFill="1"/>
    <xf numFmtId="0" fontId="5" fillId="2" borderId="0" xfId="0" applyFont="1" applyFill="1"/>
    <xf numFmtId="0" fontId="3" fillId="2" borderId="0" xfId="0" applyFont="1" applyFill="1"/>
    <xf numFmtId="0" fontId="33" fillId="0" borderId="0" xfId="0" applyFont="1"/>
    <xf numFmtId="0" fontId="31" fillId="0" borderId="0" xfId="0" applyFont="1"/>
    <xf numFmtId="0" fontId="35" fillId="0" borderId="0" xfId="0" applyFont="1" applyFill="1"/>
    <xf numFmtId="0" fontId="14" fillId="0" borderId="0" xfId="0" applyFont="1" applyFill="1" applyAlignment="1">
      <alignment horizontal="left" vertical="top"/>
    </xf>
    <xf numFmtId="0" fontId="14" fillId="0" borderId="0" xfId="0" applyFont="1" applyFill="1" applyAlignment="1">
      <alignment horizontal="left" vertical="top" wrapText="1"/>
    </xf>
    <xf numFmtId="0" fontId="9" fillId="4" borderId="0" xfId="0" applyFont="1" applyFill="1"/>
    <xf numFmtId="0" fontId="8" fillId="4" borderId="0" xfId="0" applyFont="1" applyFill="1"/>
    <xf numFmtId="0" fontId="14" fillId="13" borderId="0" xfId="0" applyFont="1" applyFill="1" applyAlignment="1">
      <alignment horizontal="left" vertical="center"/>
    </xf>
    <xf numFmtId="0" fontId="14" fillId="0" borderId="0" xfId="0" applyFont="1" applyFill="1" applyAlignment="1">
      <alignment horizontal="left" vertical="center"/>
    </xf>
    <xf numFmtId="0" fontId="4" fillId="2" borderId="0" xfId="0" applyFont="1" applyFill="1"/>
    <xf numFmtId="0" fontId="14" fillId="0" borderId="0" xfId="0" applyFont="1" applyAlignment="1">
      <alignment horizontal="center"/>
    </xf>
    <xf numFmtId="0" fontId="16" fillId="0" borderId="0" xfId="0" applyFont="1" applyAlignment="1">
      <alignment horizontal="center"/>
    </xf>
    <xf numFmtId="0" fontId="15" fillId="0" borderId="0" xfId="0" applyFont="1" applyAlignment="1">
      <alignment vertical="center"/>
    </xf>
    <xf numFmtId="164" fontId="8" fillId="0" borderId="0" xfId="0" applyNumberFormat="1" applyFont="1"/>
    <xf numFmtId="164" fontId="13" fillId="2" borderId="0" xfId="0" applyNumberFormat="1" applyFont="1" applyFill="1" applyBorder="1"/>
    <xf numFmtId="165" fontId="13" fillId="9" borderId="0" xfId="0" applyNumberFormat="1" applyFont="1" applyFill="1" applyBorder="1"/>
    <xf numFmtId="165" fontId="13" fillId="2" borderId="0" xfId="0" applyNumberFormat="1" applyFont="1" applyFill="1" applyBorder="1"/>
    <xf numFmtId="0" fontId="37" fillId="0" borderId="0" xfId="0" applyFont="1" applyAlignment="1">
      <alignment vertical="center"/>
    </xf>
    <xf numFmtId="0" fontId="38" fillId="0" borderId="0" xfId="0" applyFont="1" applyFill="1"/>
    <xf numFmtId="164" fontId="38" fillId="0" borderId="0" xfId="0" applyNumberFormat="1" applyFont="1" applyFill="1"/>
    <xf numFmtId="164" fontId="39" fillId="0" borderId="0" xfId="0" applyNumberFormat="1" applyFont="1" applyFill="1"/>
    <xf numFmtId="0" fontId="38" fillId="0" borderId="0" xfId="0" applyFont="1" applyFill="1" applyAlignment="1">
      <alignment shrinkToFit="1"/>
    </xf>
    <xf numFmtId="0" fontId="19" fillId="12" borderId="0" xfId="0" applyFont="1" applyFill="1" applyAlignment="1">
      <alignment shrinkToFit="1"/>
    </xf>
    <xf numFmtId="1" fontId="19" fillId="12" borderId="0" xfId="0" applyNumberFormat="1" applyFont="1" applyFill="1"/>
    <xf numFmtId="164" fontId="19" fillId="2" borderId="0" xfId="0" applyNumberFormat="1" applyFont="1" applyFill="1" applyBorder="1"/>
    <xf numFmtId="0" fontId="19" fillId="9" borderId="0" xfId="0" applyFont="1" applyFill="1" applyBorder="1"/>
    <xf numFmtId="0" fontId="19" fillId="6" borderId="0" xfId="0" applyFont="1" applyFill="1" applyBorder="1"/>
    <xf numFmtId="2" fontId="19" fillId="6" borderId="0" xfId="0" applyNumberFormat="1" applyFont="1" applyFill="1" applyBorder="1"/>
    <xf numFmtId="0" fontId="21" fillId="2" borderId="0" xfId="0" applyFont="1" applyFill="1" applyAlignment="1">
      <alignment horizontal="left"/>
    </xf>
    <xf numFmtId="0" fontId="32" fillId="2" borderId="0" xfId="0" applyFont="1" applyFill="1" applyAlignment="1">
      <alignment horizontal="center"/>
    </xf>
    <xf numFmtId="0" fontId="30" fillId="2" borderId="0" xfId="0" applyFont="1" applyFill="1" applyAlignment="1">
      <alignment horizontal="left"/>
    </xf>
    <xf numFmtId="0" fontId="36" fillId="2" borderId="0" xfId="0" applyFont="1" applyFill="1" applyAlignment="1">
      <alignment horizontal="left"/>
    </xf>
    <xf numFmtId="0" fontId="7" fillId="5" borderId="0" xfId="0" applyFont="1" applyFill="1" applyAlignment="1">
      <alignment horizontal="left" vertical="center"/>
    </xf>
    <xf numFmtId="0" fontId="7" fillId="11" borderId="0" xfId="0" applyFont="1" applyFill="1" applyAlignment="1">
      <alignment horizontal="left" vertical="center"/>
    </xf>
    <xf numFmtId="0" fontId="7" fillId="10" borderId="0" xfId="0" applyFont="1" applyFill="1" applyAlignment="1">
      <alignment horizontal="left" vertical="center"/>
    </xf>
    <xf numFmtId="0" fontId="7" fillId="8" borderId="0" xfId="0" applyFont="1" applyFill="1" applyAlignment="1">
      <alignment horizontal="left" vertical="center"/>
    </xf>
    <xf numFmtId="0" fontId="14" fillId="0" borderId="0" xfId="0" applyFont="1" applyFill="1" applyAlignment="1">
      <alignment horizontal="left" vertical="center" wrapText="1"/>
    </xf>
    <xf numFmtId="0" fontId="14" fillId="13" borderId="0" xfId="0" applyFont="1" applyFill="1" applyAlignment="1">
      <alignment horizontal="left" vertical="center" wrapText="1"/>
    </xf>
    <xf numFmtId="0" fontId="2" fillId="4" borderId="0" xfId="0" applyFont="1" applyFill="1" applyAlignment="1">
      <alignment horizontal="center"/>
    </xf>
    <xf numFmtId="0" fontId="14" fillId="0" borderId="0" xfId="0" applyFont="1" applyAlignment="1">
      <alignment horizontal="left" vertical="top" wrapText="1"/>
    </xf>
    <xf numFmtId="0" fontId="0" fillId="4" borderId="0" xfId="0" applyFont="1" applyFill="1" applyAlignment="1">
      <alignment horizontal="center" vertical="top" wrapText="1"/>
    </xf>
    <xf numFmtId="1" fontId="19" fillId="6" borderId="0" xfId="0" applyNumberFormat="1" applyFont="1" applyFill="1" applyBorder="1"/>
  </cellXfs>
  <cellStyles count="1">
    <cellStyle name="Standaard" xfId="0" builtinId="0"/>
  </cellStyles>
  <dxfs count="0"/>
  <tableStyles count="0" defaultTableStyle="TableStyleMedium2" defaultPivotStyle="PivotStyleLight16"/>
  <colors>
    <mruColors>
      <color rgb="FFFDD7D7"/>
      <color rgb="FFF76565"/>
      <color rgb="FFFAA8A8"/>
      <color rgb="FFFBAFAF"/>
      <color rgb="FFF53D3D"/>
      <color rgb="FFFFFFFF"/>
      <color rgb="FFFF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O$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561976</xdr:colOff>
      <xdr:row>1</xdr:row>
      <xdr:rowOff>130552</xdr:rowOff>
    </xdr:from>
    <xdr:to>
      <xdr:col>6</xdr:col>
      <xdr:colOff>276226</xdr:colOff>
      <xdr:row>5</xdr:row>
      <xdr:rowOff>192404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976" y="321052"/>
          <a:ext cx="3371850" cy="8238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106680</xdr:rowOff>
        </xdr:from>
        <xdr:to>
          <xdr:col>5</xdr:col>
          <xdr:colOff>0</xdr:colOff>
          <xdr:row>2</xdr:row>
          <xdr:rowOff>99060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Boekman - Gele hyperlinks">
      <a:dk1>
        <a:sysClr val="windowText" lastClr="000000"/>
      </a:dk1>
      <a:lt1>
        <a:sysClr val="window" lastClr="FFFFFF"/>
      </a:lt1>
      <a:dk2>
        <a:srgbClr val="212745"/>
      </a:dk2>
      <a:lt2>
        <a:srgbClr val="B4DCFA"/>
      </a:lt2>
      <a:accent1>
        <a:srgbClr val="4E67C8"/>
      </a:accent1>
      <a:accent2>
        <a:srgbClr val="5ECCF3"/>
      </a:accent2>
      <a:accent3>
        <a:srgbClr val="A7EA52"/>
      </a:accent3>
      <a:accent4>
        <a:srgbClr val="FFC000"/>
      </a:accent4>
      <a:accent5>
        <a:srgbClr val="FF8021"/>
      </a:accent5>
      <a:accent6>
        <a:srgbClr val="F14124"/>
      </a:accent6>
      <a:hlink>
        <a:srgbClr val="FFC000"/>
      </a:hlink>
      <a:folHlink>
        <a:srgbClr val="FFC000"/>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P17"/>
  <sheetViews>
    <sheetView tabSelected="1" workbookViewId="0"/>
  </sheetViews>
  <sheetFormatPr defaultColWidth="9.109375" defaultRowHeight="14.4" x14ac:dyDescent="0.3"/>
  <cols>
    <col min="1" max="16384" width="9.109375" style="148"/>
  </cols>
  <sheetData>
    <row r="4" spans="2:16" x14ac:dyDescent="0.3">
      <c r="B4" s="158"/>
      <c r="C4" s="158"/>
      <c r="D4" s="158"/>
      <c r="E4" s="158"/>
      <c r="F4" s="158"/>
      <c r="G4" s="158"/>
      <c r="H4" s="158"/>
      <c r="I4" s="158"/>
      <c r="J4" s="158"/>
      <c r="K4" s="158"/>
      <c r="L4" s="158"/>
      <c r="M4" s="158"/>
      <c r="N4" s="158"/>
      <c r="O4" s="158"/>
      <c r="P4" s="158"/>
    </row>
    <row r="5" spans="2:16" x14ac:dyDescent="0.3">
      <c r="B5" s="158"/>
      <c r="C5" s="158"/>
      <c r="D5" s="158"/>
      <c r="E5" s="158"/>
      <c r="F5" s="158"/>
      <c r="G5" s="158"/>
      <c r="H5" s="158"/>
      <c r="I5" s="158"/>
      <c r="J5" s="158"/>
      <c r="K5" s="158"/>
      <c r="L5" s="158"/>
      <c r="M5" s="158"/>
      <c r="N5" s="158"/>
      <c r="O5" s="158"/>
      <c r="P5" s="158"/>
    </row>
    <row r="6" spans="2:16" ht="29.25" customHeight="1" x14ac:dyDescent="1.45">
      <c r="B6" s="178"/>
      <c r="C6" s="178"/>
      <c r="D6" s="178"/>
      <c r="E6" s="178"/>
      <c r="F6" s="178"/>
      <c r="G6" s="178"/>
      <c r="H6" s="178"/>
      <c r="I6" s="178"/>
      <c r="J6" s="178"/>
      <c r="K6" s="178"/>
      <c r="L6" s="178"/>
      <c r="M6" s="178"/>
      <c r="N6" s="178"/>
      <c r="O6" s="178"/>
      <c r="P6" s="178"/>
    </row>
    <row r="7" spans="2:16" x14ac:dyDescent="0.3">
      <c r="B7" s="158"/>
      <c r="C7" s="158"/>
      <c r="D7" s="158"/>
      <c r="E7" s="158"/>
      <c r="F7" s="158"/>
      <c r="G7" s="158"/>
      <c r="H7" s="158"/>
      <c r="I7" s="158"/>
      <c r="J7" s="158"/>
      <c r="K7" s="158"/>
      <c r="L7" s="158"/>
      <c r="M7" s="158"/>
      <c r="N7" s="158"/>
      <c r="O7" s="158"/>
      <c r="P7" s="158"/>
    </row>
    <row r="8" spans="2:16" ht="89.4" x14ac:dyDescent="1.45">
      <c r="B8" s="178" t="s">
        <v>280</v>
      </c>
      <c r="C8" s="178"/>
      <c r="D8" s="178"/>
      <c r="E8" s="178"/>
      <c r="F8" s="178"/>
      <c r="G8" s="178"/>
      <c r="H8" s="178"/>
      <c r="I8" s="178"/>
      <c r="J8" s="178"/>
      <c r="K8" s="178"/>
      <c r="L8" s="178"/>
      <c r="M8" s="178"/>
      <c r="N8" s="178"/>
      <c r="O8" s="178"/>
      <c r="P8" s="178"/>
    </row>
    <row r="9" spans="2:16" ht="25.2" x14ac:dyDescent="0.45">
      <c r="B9" s="180" t="s">
        <v>308</v>
      </c>
      <c r="C9" s="180"/>
      <c r="D9" s="180"/>
      <c r="E9" s="180"/>
      <c r="F9" s="180"/>
      <c r="G9" s="180"/>
      <c r="H9" s="180"/>
      <c r="I9" s="180"/>
      <c r="J9" s="180"/>
      <c r="K9" s="180"/>
      <c r="L9" s="180"/>
      <c r="M9" s="180"/>
      <c r="N9" s="180"/>
      <c r="O9" s="180"/>
      <c r="P9" s="180"/>
    </row>
    <row r="10" spans="2:16" ht="35.4" x14ac:dyDescent="0.6">
      <c r="B10" s="179"/>
      <c r="C10" s="179"/>
      <c r="D10" s="179"/>
      <c r="E10" s="179"/>
      <c r="F10" s="179"/>
      <c r="G10" s="179"/>
      <c r="H10" s="179"/>
      <c r="I10" s="179"/>
      <c r="J10" s="179"/>
      <c r="K10" s="179"/>
      <c r="L10" s="179"/>
      <c r="M10" s="179"/>
      <c r="N10" s="179"/>
      <c r="O10" s="179"/>
      <c r="P10" s="179"/>
    </row>
    <row r="11" spans="2:16" ht="35.4" x14ac:dyDescent="0.6">
      <c r="B11" s="179" t="s">
        <v>302</v>
      </c>
      <c r="C11" s="179"/>
      <c r="D11" s="179"/>
      <c r="E11" s="179"/>
      <c r="F11" s="179"/>
      <c r="G11" s="179"/>
      <c r="H11" s="179"/>
      <c r="I11" s="179"/>
      <c r="J11" s="179"/>
      <c r="K11" s="179"/>
      <c r="L11" s="179"/>
      <c r="M11" s="179"/>
      <c r="N11" s="179"/>
      <c r="O11" s="179"/>
      <c r="P11" s="179"/>
    </row>
    <row r="12" spans="2:16" x14ac:dyDescent="0.3">
      <c r="B12" s="147"/>
      <c r="C12" s="147"/>
      <c r="D12" s="147"/>
      <c r="E12" s="147"/>
      <c r="F12" s="147"/>
      <c r="G12" s="147"/>
      <c r="H12" s="147"/>
      <c r="I12" s="147"/>
      <c r="J12" s="147"/>
      <c r="K12" s="147"/>
      <c r="L12" s="147"/>
      <c r="M12" s="147"/>
      <c r="N12" s="147"/>
      <c r="O12" s="147"/>
      <c r="P12" s="147"/>
    </row>
    <row r="13" spans="2:16" ht="15.6" x14ac:dyDescent="0.3">
      <c r="B13" s="177"/>
      <c r="C13" s="177"/>
      <c r="D13" s="177"/>
      <c r="E13" s="177"/>
      <c r="F13" s="177"/>
      <c r="G13" s="177"/>
      <c r="H13" s="177"/>
      <c r="I13" s="177"/>
      <c r="J13" s="177"/>
      <c r="K13" s="177"/>
      <c r="L13" s="177"/>
      <c r="M13" s="177"/>
      <c r="N13" s="177"/>
      <c r="O13" s="177"/>
      <c r="P13" s="177"/>
    </row>
    <row r="14" spans="2:16" ht="15.6" x14ac:dyDescent="0.3">
      <c r="B14" s="177" t="s">
        <v>344</v>
      </c>
      <c r="C14" s="177"/>
      <c r="D14" s="177"/>
      <c r="E14" s="177"/>
      <c r="F14" s="177"/>
      <c r="G14" s="177"/>
      <c r="H14" s="177"/>
      <c r="I14" s="177"/>
      <c r="J14" s="177"/>
      <c r="K14" s="177"/>
      <c r="L14" s="177"/>
      <c r="M14" s="177"/>
      <c r="N14" s="177"/>
      <c r="O14" s="177"/>
      <c r="P14" s="177"/>
    </row>
    <row r="15" spans="2:16" x14ac:dyDescent="0.3">
      <c r="B15" s="147"/>
      <c r="C15" s="147"/>
      <c r="D15" s="147"/>
      <c r="E15" s="147"/>
      <c r="F15" s="147"/>
      <c r="G15" s="147"/>
      <c r="H15" s="147"/>
      <c r="I15" s="147"/>
      <c r="J15" s="147"/>
      <c r="K15" s="147"/>
      <c r="L15" s="147"/>
      <c r="M15" s="147"/>
      <c r="N15" s="147"/>
      <c r="O15" s="147"/>
      <c r="P15" s="147"/>
    </row>
    <row r="16" spans="2:16" x14ac:dyDescent="0.3">
      <c r="B16" s="147"/>
      <c r="C16" s="147"/>
      <c r="D16" s="147"/>
      <c r="E16" s="147"/>
      <c r="F16" s="147"/>
      <c r="G16" s="147"/>
      <c r="H16" s="147"/>
      <c r="I16" s="147"/>
      <c r="J16" s="147"/>
      <c r="K16" s="147"/>
      <c r="L16" s="147"/>
      <c r="M16" s="147"/>
      <c r="N16" s="147"/>
      <c r="O16" s="147"/>
      <c r="P16" s="147"/>
    </row>
    <row r="17" spans="2:16" x14ac:dyDescent="0.3">
      <c r="B17" s="147"/>
      <c r="C17" s="147"/>
      <c r="D17" s="147"/>
      <c r="E17" s="147"/>
      <c r="F17" s="147"/>
      <c r="G17" s="147"/>
      <c r="H17" s="147"/>
      <c r="I17" s="147"/>
      <c r="J17" s="147"/>
      <c r="K17" s="147"/>
      <c r="L17" s="147"/>
      <c r="M17" s="147"/>
      <c r="N17" s="147"/>
      <c r="O17" s="147"/>
      <c r="P17" s="147"/>
    </row>
  </sheetData>
  <mergeCells count="7">
    <mergeCell ref="B13:P13"/>
    <mergeCell ref="B14:P14"/>
    <mergeCell ref="B8:P8"/>
    <mergeCell ref="B6:P6"/>
    <mergeCell ref="B10:P10"/>
    <mergeCell ref="B11:P11"/>
    <mergeCell ref="B9:P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2:U52"/>
  <sheetViews>
    <sheetView zoomScaleNormal="100" workbookViewId="0"/>
  </sheetViews>
  <sheetFormatPr defaultRowHeight="15.75" customHeight="1" x14ac:dyDescent="0.3"/>
  <cols>
    <col min="1" max="1" width="3.5546875" customWidth="1"/>
    <col min="2" max="2" width="5.33203125" customWidth="1"/>
    <col min="3" max="3" width="7.5546875" customWidth="1"/>
    <col min="4" max="4" width="71.44140625" customWidth="1"/>
    <col min="5" max="5" width="4.33203125" customWidth="1"/>
    <col min="14" max="14" width="4.33203125" customWidth="1"/>
    <col min="15" max="20" width="9.109375" style="4"/>
    <col min="21" max="21" width="9.6640625" bestFit="1" customWidth="1"/>
  </cols>
  <sheetData>
    <row r="2" spans="1:21" ht="21" customHeight="1" x14ac:dyDescent="0.4">
      <c r="B2" s="7" t="s">
        <v>0</v>
      </c>
      <c r="C2" s="1"/>
    </row>
    <row r="4" spans="1:21" ht="15.75" customHeight="1" x14ac:dyDescent="0.3">
      <c r="B4" s="181" t="s">
        <v>1</v>
      </c>
      <c r="C4" s="181"/>
      <c r="D4" s="181"/>
      <c r="E4" s="8"/>
      <c r="F4" s="26" t="s">
        <v>22</v>
      </c>
      <c r="G4" s="8"/>
      <c r="H4" s="8"/>
      <c r="I4" s="8"/>
      <c r="J4" s="8"/>
      <c r="K4" s="8"/>
      <c r="L4" s="8"/>
      <c r="M4" s="8"/>
      <c r="N4" s="8"/>
      <c r="O4" s="25" t="s">
        <v>23</v>
      </c>
      <c r="P4" s="9"/>
      <c r="Q4" s="9"/>
      <c r="R4" s="9"/>
      <c r="S4" s="9"/>
      <c r="T4" s="9"/>
      <c r="U4" s="8"/>
    </row>
    <row r="5" spans="1:21" ht="15.75" customHeight="1" x14ac:dyDescent="0.3">
      <c r="B5" s="181"/>
      <c r="C5" s="181"/>
      <c r="D5" s="181"/>
      <c r="E5" s="10"/>
      <c r="F5" s="10" t="s">
        <v>2</v>
      </c>
      <c r="G5" s="10">
        <v>2005</v>
      </c>
      <c r="H5" s="10">
        <v>2007</v>
      </c>
      <c r="I5" s="10">
        <v>2009</v>
      </c>
      <c r="J5" s="10">
        <v>2011</v>
      </c>
      <c r="K5" s="10">
        <v>2013</v>
      </c>
      <c r="L5" s="10">
        <v>2015</v>
      </c>
      <c r="M5" s="10">
        <v>2017</v>
      </c>
      <c r="N5" s="11"/>
      <c r="O5" s="12">
        <v>2005</v>
      </c>
      <c r="P5" s="12">
        <v>2007</v>
      </c>
      <c r="Q5" s="12">
        <v>2009</v>
      </c>
      <c r="R5" s="12">
        <v>2011</v>
      </c>
      <c r="S5" s="12">
        <v>2013</v>
      </c>
      <c r="T5" s="12">
        <v>2015</v>
      </c>
      <c r="U5" s="10">
        <v>2017</v>
      </c>
    </row>
    <row r="6" spans="1:21" ht="15.75" customHeight="1" x14ac:dyDescent="0.3">
      <c r="B6" s="13"/>
      <c r="C6" s="13"/>
      <c r="D6" s="13"/>
      <c r="E6" s="13"/>
      <c r="F6" s="13"/>
      <c r="G6" s="13"/>
      <c r="H6" s="13"/>
      <c r="I6" s="13"/>
      <c r="J6" s="13"/>
      <c r="K6" s="13"/>
      <c r="L6" s="13"/>
      <c r="M6" s="13"/>
      <c r="N6" s="14"/>
      <c r="O6" s="15"/>
      <c r="P6" s="15"/>
      <c r="Q6" s="15"/>
      <c r="R6" s="15"/>
      <c r="S6" s="15"/>
      <c r="T6" s="15"/>
      <c r="U6" s="16"/>
    </row>
    <row r="7" spans="1:21" ht="15.75" customHeight="1" x14ac:dyDescent="0.3">
      <c r="A7" s="3"/>
      <c r="B7" s="17" t="s">
        <v>3</v>
      </c>
      <c r="C7" s="17" t="s">
        <v>13</v>
      </c>
      <c r="D7" s="18" t="s">
        <v>27</v>
      </c>
      <c r="E7" s="17"/>
      <c r="F7" s="17" t="s">
        <v>24</v>
      </c>
      <c r="G7" s="35">
        <v>6294</v>
      </c>
      <c r="H7" s="35">
        <v>6677</v>
      </c>
      <c r="I7" s="35">
        <v>7303</v>
      </c>
      <c r="J7" s="35">
        <v>7574</v>
      </c>
      <c r="K7" s="35">
        <v>7157</v>
      </c>
      <c r="L7" s="35">
        <v>7919</v>
      </c>
      <c r="M7" s="36">
        <v>9298</v>
      </c>
      <c r="N7" s="17"/>
      <c r="O7" s="19">
        <f t="shared" ref="O7:U11" si="0">G7/$G7*100</f>
        <v>100</v>
      </c>
      <c r="P7" s="19">
        <f t="shared" si="0"/>
        <v>106.08516047028917</v>
      </c>
      <c r="Q7" s="19">
        <f t="shared" si="0"/>
        <v>116.03114076898633</v>
      </c>
      <c r="R7" s="19">
        <f t="shared" si="0"/>
        <v>120.33682872577059</v>
      </c>
      <c r="S7" s="19">
        <f t="shared" si="0"/>
        <v>113.71147124245313</v>
      </c>
      <c r="T7" s="19">
        <f t="shared" si="0"/>
        <v>125.81823959326341</v>
      </c>
      <c r="U7" s="19">
        <f t="shared" si="0"/>
        <v>147.72799491579283</v>
      </c>
    </row>
    <row r="8" spans="1:21" ht="15.75" customHeight="1" x14ac:dyDescent="0.3">
      <c r="A8" s="3"/>
      <c r="B8" s="14" t="s">
        <v>4</v>
      </c>
      <c r="C8" s="14" t="s">
        <v>14</v>
      </c>
      <c r="D8" s="20" t="s">
        <v>240</v>
      </c>
      <c r="E8" s="14"/>
      <c r="F8" s="14" t="s">
        <v>24</v>
      </c>
      <c r="G8" s="37">
        <v>53785</v>
      </c>
      <c r="H8" s="37">
        <v>57391</v>
      </c>
      <c r="I8" s="37">
        <v>58364</v>
      </c>
      <c r="J8" s="37">
        <v>59004</v>
      </c>
      <c r="K8" s="37">
        <v>50692</v>
      </c>
      <c r="L8" s="37">
        <v>52104</v>
      </c>
      <c r="M8" s="38">
        <v>52675</v>
      </c>
      <c r="N8" s="14"/>
      <c r="O8" s="21">
        <f t="shared" si="0"/>
        <v>100</v>
      </c>
      <c r="P8" s="21">
        <f t="shared" si="0"/>
        <v>106.70447150692573</v>
      </c>
      <c r="Q8" s="21">
        <f t="shared" si="0"/>
        <v>108.5135260760435</v>
      </c>
      <c r="R8" s="21">
        <f t="shared" si="0"/>
        <v>109.70344891698429</v>
      </c>
      <c r="S8" s="21">
        <f t="shared" si="0"/>
        <v>94.249326020265883</v>
      </c>
      <c r="T8" s="21">
        <f t="shared" si="0"/>
        <v>96.874593288091475</v>
      </c>
      <c r="U8" s="21">
        <f t="shared" si="0"/>
        <v>97.936227572743334</v>
      </c>
    </row>
    <row r="9" spans="1:21" ht="15.75" customHeight="1" x14ac:dyDescent="0.3">
      <c r="A9" s="3"/>
      <c r="B9" s="17" t="s">
        <v>5</v>
      </c>
      <c r="C9" s="17" t="s">
        <v>15</v>
      </c>
      <c r="D9" s="18" t="s">
        <v>241</v>
      </c>
      <c r="E9" s="17"/>
      <c r="F9" s="17" t="s">
        <v>24</v>
      </c>
      <c r="G9" s="17">
        <v>502</v>
      </c>
      <c r="H9" s="17">
        <v>533</v>
      </c>
      <c r="I9" s="17">
        <v>522</v>
      </c>
      <c r="J9" s="17">
        <v>537</v>
      </c>
      <c r="K9" s="17">
        <v>522</v>
      </c>
      <c r="L9" s="17">
        <v>542</v>
      </c>
      <c r="M9" s="39">
        <v>546</v>
      </c>
      <c r="N9" s="17"/>
      <c r="O9" s="19">
        <f t="shared" si="0"/>
        <v>100</v>
      </c>
      <c r="P9" s="19">
        <f t="shared" si="0"/>
        <v>106.17529880478087</v>
      </c>
      <c r="Q9" s="19">
        <f t="shared" si="0"/>
        <v>103.98406374501991</v>
      </c>
      <c r="R9" s="19">
        <f t="shared" si="0"/>
        <v>106.97211155378486</v>
      </c>
      <c r="S9" s="19">
        <f t="shared" si="0"/>
        <v>103.98406374501991</v>
      </c>
      <c r="T9" s="19">
        <f t="shared" si="0"/>
        <v>107.96812749003983</v>
      </c>
      <c r="U9" s="19">
        <f t="shared" si="0"/>
        <v>108.76494023904382</v>
      </c>
    </row>
    <row r="10" spans="1:21" ht="15.75" customHeight="1" x14ac:dyDescent="0.3">
      <c r="A10" s="3"/>
      <c r="B10" s="14" t="s">
        <v>6</v>
      </c>
      <c r="C10" s="14" t="s">
        <v>16</v>
      </c>
      <c r="D10" s="20" t="s">
        <v>28</v>
      </c>
      <c r="E10" s="14"/>
      <c r="F10" s="14" t="s">
        <v>25</v>
      </c>
      <c r="G10" s="37">
        <v>35440</v>
      </c>
      <c r="H10" s="37">
        <v>33921</v>
      </c>
      <c r="I10" s="37">
        <v>32088</v>
      </c>
      <c r="J10" s="37">
        <v>30667</v>
      </c>
      <c r="K10" s="37">
        <v>27411</v>
      </c>
      <c r="L10" s="37">
        <v>25356</v>
      </c>
      <c r="M10" s="38">
        <v>25201</v>
      </c>
      <c r="N10" s="14"/>
      <c r="O10" s="21">
        <f t="shared" si="0"/>
        <v>100</v>
      </c>
      <c r="P10" s="21">
        <f t="shared" si="0"/>
        <v>95.713882618510155</v>
      </c>
      <c r="Q10" s="21">
        <f t="shared" si="0"/>
        <v>90.541760722347632</v>
      </c>
      <c r="R10" s="21">
        <f t="shared" si="0"/>
        <v>86.532167042889384</v>
      </c>
      <c r="S10" s="21">
        <f t="shared" si="0"/>
        <v>77.34480812641084</v>
      </c>
      <c r="T10" s="21">
        <f t="shared" si="0"/>
        <v>71.546275395033859</v>
      </c>
      <c r="U10" s="21">
        <f t="shared" si="0"/>
        <v>71.108916478555301</v>
      </c>
    </row>
    <row r="11" spans="1:21" ht="15.75" customHeight="1" x14ac:dyDescent="0.3">
      <c r="A11" s="3"/>
      <c r="B11" s="17" t="s">
        <v>7</v>
      </c>
      <c r="C11" s="17" t="s">
        <v>17</v>
      </c>
      <c r="D11" s="33" t="s">
        <v>242</v>
      </c>
      <c r="E11" s="17"/>
      <c r="F11" s="17" t="s">
        <v>24</v>
      </c>
      <c r="G11" s="35">
        <v>2041</v>
      </c>
      <c r="H11" s="35">
        <v>2420</v>
      </c>
      <c r="I11" s="35">
        <v>2143</v>
      </c>
      <c r="J11" s="35">
        <v>1974</v>
      </c>
      <c r="K11" s="35">
        <v>1921</v>
      </c>
      <c r="L11" s="35">
        <v>1963</v>
      </c>
      <c r="M11" s="36">
        <v>1940</v>
      </c>
      <c r="N11" s="17"/>
      <c r="O11" s="19">
        <f t="shared" si="0"/>
        <v>100</v>
      </c>
      <c r="P11" s="19">
        <f t="shared" si="0"/>
        <v>118.56932876041155</v>
      </c>
      <c r="Q11" s="19">
        <f t="shared" si="0"/>
        <v>104.99755022048016</v>
      </c>
      <c r="R11" s="19">
        <f t="shared" si="0"/>
        <v>96.717295443410094</v>
      </c>
      <c r="S11" s="19">
        <f t="shared" si="0"/>
        <v>94.120529152376292</v>
      </c>
      <c r="T11" s="19">
        <f t="shared" si="0"/>
        <v>96.178343949044589</v>
      </c>
      <c r="U11" s="19">
        <f t="shared" si="0"/>
        <v>95.051445369916706</v>
      </c>
    </row>
    <row r="12" spans="1:21" ht="15.75" customHeight="1" x14ac:dyDescent="0.3">
      <c r="A12" s="3"/>
      <c r="B12" s="14" t="s">
        <v>8</v>
      </c>
      <c r="C12" s="14" t="s">
        <v>18</v>
      </c>
      <c r="D12" s="34" t="s">
        <v>243</v>
      </c>
      <c r="E12" s="14"/>
      <c r="F12" s="14" t="s">
        <v>24</v>
      </c>
      <c r="G12" s="14"/>
      <c r="H12" s="40">
        <v>12495</v>
      </c>
      <c r="I12" s="40">
        <v>12651</v>
      </c>
      <c r="J12" s="40">
        <v>12007</v>
      </c>
      <c r="K12" s="40">
        <v>10260</v>
      </c>
      <c r="L12" s="40">
        <v>10740</v>
      </c>
      <c r="M12" s="40">
        <v>10591</v>
      </c>
      <c r="N12" s="14"/>
      <c r="O12" s="21"/>
      <c r="P12" s="21">
        <f t="shared" ref="P12:U12" si="1">H12/$H12*100</f>
        <v>100</v>
      </c>
      <c r="Q12" s="21">
        <f t="shared" si="1"/>
        <v>101.24849939975991</v>
      </c>
      <c r="R12" s="21">
        <f t="shared" si="1"/>
        <v>96.094437775110038</v>
      </c>
      <c r="S12" s="21">
        <f t="shared" si="1"/>
        <v>82.112845138055221</v>
      </c>
      <c r="T12" s="21">
        <f t="shared" si="1"/>
        <v>85.954381752701082</v>
      </c>
      <c r="U12" s="21">
        <f t="shared" si="1"/>
        <v>84.761904761904759</v>
      </c>
    </row>
    <row r="13" spans="1:21" ht="15.75" customHeight="1" x14ac:dyDescent="0.3">
      <c r="A13" s="3"/>
      <c r="B13" s="17" t="s">
        <v>9</v>
      </c>
      <c r="C13" s="17" t="s">
        <v>19</v>
      </c>
      <c r="D13" s="33" t="s">
        <v>312</v>
      </c>
      <c r="E13" s="17"/>
      <c r="F13" s="17" t="s">
        <v>24</v>
      </c>
      <c r="G13" s="17">
        <v>324</v>
      </c>
      <c r="H13" s="17">
        <v>292</v>
      </c>
      <c r="I13" s="17">
        <v>334</v>
      </c>
      <c r="J13" s="17">
        <v>343</v>
      </c>
      <c r="K13" s="17">
        <v>353</v>
      </c>
      <c r="L13" s="17">
        <v>371</v>
      </c>
      <c r="M13" s="39">
        <v>371</v>
      </c>
      <c r="N13" s="17"/>
      <c r="O13" s="19">
        <f t="shared" ref="O13:U16" si="2">G13/$G13*100</f>
        <v>100</v>
      </c>
      <c r="P13" s="19">
        <f t="shared" si="2"/>
        <v>90.123456790123456</v>
      </c>
      <c r="Q13" s="19">
        <f t="shared" si="2"/>
        <v>103.08641975308642</v>
      </c>
      <c r="R13" s="19">
        <f t="shared" si="2"/>
        <v>105.8641975308642</v>
      </c>
      <c r="S13" s="19">
        <f t="shared" si="2"/>
        <v>108.95061728395061</v>
      </c>
      <c r="T13" s="19">
        <f t="shared" si="2"/>
        <v>114.50617283950618</v>
      </c>
      <c r="U13" s="19">
        <f t="shared" si="2"/>
        <v>114.50617283950618</v>
      </c>
    </row>
    <row r="14" spans="1:21" ht="15.75" customHeight="1" x14ac:dyDescent="0.3">
      <c r="A14" s="3"/>
      <c r="B14" s="14" t="s">
        <v>10</v>
      </c>
      <c r="C14" s="14" t="s">
        <v>20</v>
      </c>
      <c r="D14" s="20" t="s">
        <v>226</v>
      </c>
      <c r="E14" s="14"/>
      <c r="F14" s="14" t="s">
        <v>24</v>
      </c>
      <c r="G14" s="14">
        <v>625</v>
      </c>
      <c r="H14" s="14">
        <v>630</v>
      </c>
      <c r="I14" s="14">
        <v>661</v>
      </c>
      <c r="J14" s="14">
        <v>721</v>
      </c>
      <c r="K14" s="14">
        <v>756</v>
      </c>
      <c r="L14" s="14">
        <v>817</v>
      </c>
      <c r="M14" s="41">
        <v>886</v>
      </c>
      <c r="N14" s="14"/>
      <c r="O14" s="21">
        <f t="shared" si="2"/>
        <v>100</v>
      </c>
      <c r="P14" s="21">
        <f t="shared" si="2"/>
        <v>100.8</v>
      </c>
      <c r="Q14" s="21">
        <f t="shared" si="2"/>
        <v>105.76</v>
      </c>
      <c r="R14" s="21">
        <f t="shared" si="2"/>
        <v>115.36</v>
      </c>
      <c r="S14" s="21">
        <f t="shared" si="2"/>
        <v>120.96000000000001</v>
      </c>
      <c r="T14" s="21">
        <f t="shared" si="2"/>
        <v>130.72</v>
      </c>
      <c r="U14" s="21">
        <f t="shared" si="2"/>
        <v>141.76</v>
      </c>
    </row>
    <row r="15" spans="1:21" ht="15.75" customHeight="1" x14ac:dyDescent="0.3">
      <c r="A15" s="3"/>
      <c r="B15" s="17" t="s">
        <v>11</v>
      </c>
      <c r="C15" s="17" t="s">
        <v>21</v>
      </c>
      <c r="D15" s="33" t="s">
        <v>227</v>
      </c>
      <c r="E15" s="17"/>
      <c r="F15" s="17" t="s">
        <v>25</v>
      </c>
      <c r="G15" s="17">
        <v>108</v>
      </c>
      <c r="H15" s="17">
        <v>106.10000000000001</v>
      </c>
      <c r="I15" s="17">
        <v>114.7</v>
      </c>
      <c r="J15" s="17">
        <v>120.2</v>
      </c>
      <c r="K15" s="17">
        <v>125.60000000000001</v>
      </c>
      <c r="L15" s="17">
        <v>134.80000000000001</v>
      </c>
      <c r="M15" s="39">
        <v>144.19999999999999</v>
      </c>
      <c r="N15" s="17"/>
      <c r="O15" s="19">
        <f t="shared" si="2"/>
        <v>100</v>
      </c>
      <c r="P15" s="19">
        <f t="shared" si="2"/>
        <v>98.240740740740748</v>
      </c>
      <c r="Q15" s="19">
        <f t="shared" si="2"/>
        <v>106.20370370370371</v>
      </c>
      <c r="R15" s="19">
        <f t="shared" si="2"/>
        <v>111.29629629629629</v>
      </c>
      <c r="S15" s="19">
        <f t="shared" si="2"/>
        <v>116.2962962962963</v>
      </c>
      <c r="T15" s="19">
        <f t="shared" si="2"/>
        <v>124.81481481481482</v>
      </c>
      <c r="U15" s="19">
        <f t="shared" si="2"/>
        <v>133.5185185185185</v>
      </c>
    </row>
    <row r="16" spans="1:21" ht="15.75" customHeight="1" x14ac:dyDescent="0.3">
      <c r="A16" s="3"/>
      <c r="B16" s="14" t="s">
        <v>12</v>
      </c>
      <c r="C16" s="14" t="s">
        <v>225</v>
      </c>
      <c r="D16" s="34" t="s">
        <v>228</v>
      </c>
      <c r="E16" s="14"/>
      <c r="F16" s="14" t="s">
        <v>24</v>
      </c>
      <c r="G16" s="37">
        <v>4631</v>
      </c>
      <c r="H16" s="37">
        <v>5584</v>
      </c>
      <c r="I16" s="37">
        <v>5918</v>
      </c>
      <c r="J16" s="37">
        <v>5392</v>
      </c>
      <c r="K16" s="37">
        <v>4398</v>
      </c>
      <c r="L16" s="37">
        <v>4867</v>
      </c>
      <c r="M16" s="38">
        <v>4717</v>
      </c>
      <c r="N16" s="14"/>
      <c r="O16" s="21">
        <f t="shared" si="2"/>
        <v>100</v>
      </c>
      <c r="P16" s="21">
        <f t="shared" si="2"/>
        <v>120.57870870222413</v>
      </c>
      <c r="Q16" s="21">
        <f t="shared" si="2"/>
        <v>127.79097387173397</v>
      </c>
      <c r="R16" s="21">
        <f t="shared" si="2"/>
        <v>116.43273591017058</v>
      </c>
      <c r="S16" s="21">
        <f t="shared" si="2"/>
        <v>94.968689267976686</v>
      </c>
      <c r="T16" s="21">
        <f t="shared" si="2"/>
        <v>105.09609155689917</v>
      </c>
      <c r="U16" s="21">
        <f t="shared" si="2"/>
        <v>101.85705031310732</v>
      </c>
    </row>
    <row r="17" spans="1:21" ht="15.75" customHeight="1" x14ac:dyDescent="0.3">
      <c r="A17" s="3"/>
      <c r="B17" s="22"/>
      <c r="C17" s="22"/>
      <c r="D17" s="23"/>
      <c r="E17" s="23"/>
      <c r="F17" s="23"/>
      <c r="G17" s="23"/>
      <c r="H17" s="23"/>
      <c r="I17" s="23"/>
      <c r="J17" s="23"/>
      <c r="K17" s="23"/>
      <c r="L17" s="23"/>
      <c r="M17" s="23"/>
      <c r="N17" s="23"/>
      <c r="O17" s="24"/>
      <c r="P17" s="24"/>
      <c r="Q17" s="24"/>
      <c r="R17" s="24"/>
      <c r="S17" s="24"/>
      <c r="T17" s="24"/>
      <c r="U17" s="16"/>
    </row>
    <row r="18" spans="1:21" ht="15.75" customHeight="1" x14ac:dyDescent="0.3">
      <c r="B18" s="8"/>
      <c r="C18" s="8"/>
      <c r="D18" s="26" t="s">
        <v>251</v>
      </c>
      <c r="E18" s="8"/>
      <c r="F18" s="8"/>
      <c r="G18" s="8"/>
      <c r="H18" s="8"/>
      <c r="I18" s="8"/>
      <c r="J18" s="8"/>
      <c r="K18" s="8"/>
      <c r="L18" s="8"/>
      <c r="M18" s="8"/>
      <c r="N18" s="8"/>
      <c r="O18" s="25">
        <f>AVERAGE(O7:O16)</f>
        <v>100</v>
      </c>
      <c r="P18" s="25">
        <f>AVERAGE(P7:P11,P13:P16)</f>
        <v>104.77678315488953</v>
      </c>
      <c r="Q18" s="25">
        <f>AVERAGE(Q7:Q16)</f>
        <v>106.81576382611615</v>
      </c>
      <c r="R18" s="25">
        <f>AVERAGE(R7:R16)</f>
        <v>106.53095191952805</v>
      </c>
      <c r="S18" s="25">
        <f>AVERAGE(S7:S16)</f>
        <v>100.6698646272805</v>
      </c>
      <c r="T18" s="25">
        <f>AVERAGE(T7:T16)</f>
        <v>105.94770406793944</v>
      </c>
      <c r="U18" s="25">
        <f>IF(COUNTBLANK(U7:U16)=COUNTBLANK(B7:B16),AVERAGE(U7:U16),"")</f>
        <v>109.69931710090887</v>
      </c>
    </row>
    <row r="21" spans="1:21" ht="15.75" customHeight="1" x14ac:dyDescent="0.3">
      <c r="B21" s="181" t="s">
        <v>29</v>
      </c>
      <c r="C21" s="181"/>
      <c r="D21" s="181"/>
      <c r="E21" s="27"/>
      <c r="F21" s="26" t="s">
        <v>22</v>
      </c>
      <c r="G21" s="8"/>
      <c r="H21" s="8"/>
      <c r="I21" s="8"/>
      <c r="J21" s="8"/>
      <c r="K21" s="8"/>
      <c r="L21" s="8"/>
      <c r="M21" s="8"/>
      <c r="N21" s="8"/>
      <c r="O21" s="25" t="s">
        <v>23</v>
      </c>
      <c r="P21" s="9"/>
      <c r="Q21" s="9"/>
      <c r="R21" s="9"/>
      <c r="S21" s="9"/>
      <c r="T21" s="9"/>
      <c r="U21" s="8"/>
    </row>
    <row r="22" spans="1:21" ht="15.75" customHeight="1" x14ac:dyDescent="0.3">
      <c r="B22" s="181"/>
      <c r="C22" s="181"/>
      <c r="D22" s="181"/>
      <c r="E22" s="27"/>
      <c r="F22" s="10" t="s">
        <v>2</v>
      </c>
      <c r="G22" s="10">
        <v>2005</v>
      </c>
      <c r="H22" s="10">
        <v>2007</v>
      </c>
      <c r="I22" s="10">
        <v>2009</v>
      </c>
      <c r="J22" s="10">
        <v>2011</v>
      </c>
      <c r="K22" s="10">
        <v>2013</v>
      </c>
      <c r="L22" s="10">
        <v>2015</v>
      </c>
      <c r="M22" s="10">
        <v>2017</v>
      </c>
      <c r="N22" s="11"/>
      <c r="O22" s="12">
        <v>2005</v>
      </c>
      <c r="P22" s="12">
        <v>2007</v>
      </c>
      <c r="Q22" s="12">
        <v>2009</v>
      </c>
      <c r="R22" s="12">
        <v>2011</v>
      </c>
      <c r="S22" s="12">
        <v>2013</v>
      </c>
      <c r="T22" s="12">
        <v>2015</v>
      </c>
      <c r="U22" s="12">
        <v>2017</v>
      </c>
    </row>
    <row r="23" spans="1:21" ht="15.75" customHeight="1" x14ac:dyDescent="0.3">
      <c r="B23" s="16"/>
      <c r="C23" s="16"/>
      <c r="D23" s="16"/>
      <c r="E23" s="16"/>
      <c r="F23" s="16"/>
      <c r="G23" s="16"/>
      <c r="H23" s="16"/>
      <c r="I23" s="16"/>
      <c r="J23" s="16"/>
      <c r="K23" s="16"/>
      <c r="L23" s="16"/>
      <c r="M23" s="16"/>
      <c r="N23" s="16"/>
      <c r="O23" s="28"/>
      <c r="P23" s="28"/>
      <c r="Q23" s="28"/>
      <c r="R23" s="28"/>
      <c r="S23" s="28"/>
      <c r="T23" s="28"/>
      <c r="U23" s="16"/>
    </row>
    <row r="24" spans="1:21" ht="15.75" customHeight="1" x14ac:dyDescent="0.3">
      <c r="A24" s="3"/>
      <c r="B24" s="30" t="s">
        <v>30</v>
      </c>
      <c r="C24" s="30" t="s">
        <v>44</v>
      </c>
      <c r="D24" s="30" t="s">
        <v>59</v>
      </c>
      <c r="E24" s="30"/>
      <c r="F24" s="30" t="s">
        <v>24</v>
      </c>
      <c r="G24" s="30">
        <v>147</v>
      </c>
      <c r="H24" s="30">
        <v>160</v>
      </c>
      <c r="I24" s="30">
        <v>152</v>
      </c>
      <c r="J24" s="30">
        <v>151</v>
      </c>
      <c r="K24" s="30">
        <v>147</v>
      </c>
      <c r="L24" s="30">
        <v>123</v>
      </c>
      <c r="M24" s="42">
        <v>121</v>
      </c>
      <c r="N24" s="30"/>
      <c r="O24" s="19">
        <f t="shared" ref="O24:O38" si="3">G24/$G24*100</f>
        <v>100</v>
      </c>
      <c r="P24" s="19">
        <f t="shared" ref="P24:P38" si="4">H24/$G24*100</f>
        <v>108.84353741496599</v>
      </c>
      <c r="Q24" s="19">
        <f t="shared" ref="Q24:Q38" si="5">I24/$G24*100</f>
        <v>103.4013605442177</v>
      </c>
      <c r="R24" s="19">
        <f t="shared" ref="R24:R38" si="6">J24/$G24*100</f>
        <v>102.72108843537416</v>
      </c>
      <c r="S24" s="19">
        <f t="shared" ref="S24:S38" si="7">K24/$G24*100</f>
        <v>100</v>
      </c>
      <c r="T24" s="19">
        <f t="shared" ref="T24:T38" si="8">L24/$G24*100</f>
        <v>83.673469387755105</v>
      </c>
      <c r="U24" s="19">
        <f t="shared" ref="U24:U38" si="9">M24/$G24*100</f>
        <v>82.312925170068027</v>
      </c>
    </row>
    <row r="25" spans="1:21" ht="15.75" customHeight="1" x14ac:dyDescent="0.3">
      <c r="A25" s="3"/>
      <c r="B25" s="29" t="s">
        <v>31</v>
      </c>
      <c r="C25" s="29" t="s">
        <v>45</v>
      </c>
      <c r="D25" s="43" t="s">
        <v>244</v>
      </c>
      <c r="E25" s="29"/>
      <c r="F25" s="29" t="s">
        <v>24</v>
      </c>
      <c r="G25" s="29">
        <v>73</v>
      </c>
      <c r="H25" s="29">
        <v>60</v>
      </c>
      <c r="I25" s="29">
        <v>54</v>
      </c>
      <c r="J25" s="29">
        <v>57</v>
      </c>
      <c r="K25" s="29">
        <v>58</v>
      </c>
      <c r="L25" s="29">
        <v>58</v>
      </c>
      <c r="M25" s="43">
        <v>58</v>
      </c>
      <c r="N25" s="29"/>
      <c r="O25" s="21">
        <f t="shared" si="3"/>
        <v>100</v>
      </c>
      <c r="P25" s="21">
        <f t="shared" si="4"/>
        <v>82.191780821917803</v>
      </c>
      <c r="Q25" s="21">
        <f t="shared" si="5"/>
        <v>73.972602739726028</v>
      </c>
      <c r="R25" s="21">
        <f t="shared" si="6"/>
        <v>78.082191780821915</v>
      </c>
      <c r="S25" s="21">
        <f t="shared" si="7"/>
        <v>79.452054794520549</v>
      </c>
      <c r="T25" s="21">
        <f t="shared" si="8"/>
        <v>79.452054794520549</v>
      </c>
      <c r="U25" s="21">
        <f t="shared" si="9"/>
        <v>79.452054794520549</v>
      </c>
    </row>
    <row r="26" spans="1:21" ht="15.75" customHeight="1" x14ac:dyDescent="0.3">
      <c r="A26" s="3"/>
      <c r="B26" s="30" t="s">
        <v>32</v>
      </c>
      <c r="C26" s="30" t="s">
        <v>46</v>
      </c>
      <c r="D26" s="42" t="s">
        <v>229</v>
      </c>
      <c r="E26" s="30"/>
      <c r="F26" s="30" t="s">
        <v>24</v>
      </c>
      <c r="G26" s="30">
        <v>211</v>
      </c>
      <c r="H26" s="30">
        <v>180</v>
      </c>
      <c r="I26" s="30">
        <v>175</v>
      </c>
      <c r="J26" s="30">
        <v>158</v>
      </c>
      <c r="K26" s="30">
        <v>134</v>
      </c>
      <c r="L26" s="30">
        <v>107</v>
      </c>
      <c r="M26" s="42">
        <v>96</v>
      </c>
      <c r="N26" s="30"/>
      <c r="O26" s="19">
        <f t="shared" si="3"/>
        <v>100</v>
      </c>
      <c r="P26" s="19">
        <f t="shared" si="4"/>
        <v>85.308056872037923</v>
      </c>
      <c r="Q26" s="19">
        <f t="shared" si="5"/>
        <v>82.938388625592424</v>
      </c>
      <c r="R26" s="19">
        <f t="shared" si="6"/>
        <v>74.881516587677723</v>
      </c>
      <c r="S26" s="19">
        <f t="shared" si="7"/>
        <v>63.507109004739334</v>
      </c>
      <c r="T26" s="19">
        <f t="shared" si="8"/>
        <v>50.710900473933648</v>
      </c>
      <c r="U26" s="19">
        <f t="shared" si="9"/>
        <v>45.497630331753555</v>
      </c>
    </row>
    <row r="27" spans="1:21" ht="15.75" customHeight="1" x14ac:dyDescent="0.3">
      <c r="A27" s="3"/>
      <c r="B27" s="29" t="s">
        <v>33</v>
      </c>
      <c r="C27" s="29" t="s">
        <v>47</v>
      </c>
      <c r="D27" s="29" t="s">
        <v>60</v>
      </c>
      <c r="E27" s="29"/>
      <c r="F27" s="29" t="s">
        <v>24</v>
      </c>
      <c r="G27" s="29">
        <v>341</v>
      </c>
      <c r="H27" s="29">
        <v>202</v>
      </c>
      <c r="I27" s="29">
        <v>171</v>
      </c>
      <c r="J27" s="29">
        <v>163</v>
      </c>
      <c r="K27" s="29">
        <v>160</v>
      </c>
      <c r="L27" s="29">
        <v>156</v>
      </c>
      <c r="M27" s="43">
        <v>149</v>
      </c>
      <c r="N27" s="29"/>
      <c r="O27" s="21">
        <f t="shared" si="3"/>
        <v>100</v>
      </c>
      <c r="P27" s="21">
        <f t="shared" si="4"/>
        <v>59.2375366568915</v>
      </c>
      <c r="Q27" s="21">
        <f t="shared" si="5"/>
        <v>50.146627565982406</v>
      </c>
      <c r="R27" s="21">
        <f t="shared" si="6"/>
        <v>47.800586510263933</v>
      </c>
      <c r="S27" s="21">
        <f t="shared" si="7"/>
        <v>46.920821114369502</v>
      </c>
      <c r="T27" s="21">
        <f t="shared" si="8"/>
        <v>45.747800586510259</v>
      </c>
      <c r="U27" s="21">
        <f t="shared" si="9"/>
        <v>43.695014662756599</v>
      </c>
    </row>
    <row r="28" spans="1:21" ht="15.75" customHeight="1" x14ac:dyDescent="0.3">
      <c r="A28" s="3"/>
      <c r="B28" s="30" t="s">
        <v>34</v>
      </c>
      <c r="C28" s="30" t="s">
        <v>48</v>
      </c>
      <c r="D28" s="42" t="s">
        <v>245</v>
      </c>
      <c r="E28" s="30"/>
      <c r="F28" s="30" t="s">
        <v>24</v>
      </c>
      <c r="G28" s="30">
        <v>775</v>
      </c>
      <c r="H28" s="30">
        <v>773</v>
      </c>
      <c r="I28" s="30">
        <v>810</v>
      </c>
      <c r="J28" s="30">
        <v>788</v>
      </c>
      <c r="K28" s="30">
        <v>799</v>
      </c>
      <c r="L28" s="30">
        <v>601</v>
      </c>
      <c r="M28" s="42">
        <v>606</v>
      </c>
      <c r="N28" s="30"/>
      <c r="O28" s="19">
        <f t="shared" si="3"/>
        <v>100</v>
      </c>
      <c r="P28" s="19">
        <f t="shared" si="4"/>
        <v>99.741935483870975</v>
      </c>
      <c r="Q28" s="19">
        <f t="shared" si="5"/>
        <v>104.51612903225806</v>
      </c>
      <c r="R28" s="19">
        <f t="shared" si="6"/>
        <v>101.67741935483872</v>
      </c>
      <c r="S28" s="19">
        <f t="shared" si="7"/>
        <v>103.09677419354838</v>
      </c>
      <c r="T28" s="19">
        <f t="shared" si="8"/>
        <v>77.548387096774192</v>
      </c>
      <c r="U28" s="19">
        <f t="shared" si="9"/>
        <v>78.193548387096783</v>
      </c>
    </row>
    <row r="29" spans="1:21" ht="15.75" customHeight="1" x14ac:dyDescent="0.3">
      <c r="A29" s="3"/>
      <c r="B29" s="29" t="s">
        <v>35</v>
      </c>
      <c r="C29" s="29" t="s">
        <v>49</v>
      </c>
      <c r="D29" s="29" t="s">
        <v>246</v>
      </c>
      <c r="E29" s="29"/>
      <c r="F29" s="29" t="s">
        <v>24</v>
      </c>
      <c r="G29" s="44">
        <v>59375</v>
      </c>
      <c r="H29" s="44">
        <v>60460</v>
      </c>
      <c r="I29" s="44">
        <v>60710</v>
      </c>
      <c r="J29" s="44">
        <v>61261</v>
      </c>
      <c r="K29" s="44">
        <v>61730</v>
      </c>
      <c r="L29" s="44">
        <v>61848</v>
      </c>
      <c r="M29" s="45">
        <v>61965</v>
      </c>
      <c r="N29" s="29"/>
      <c r="O29" s="21">
        <f t="shared" si="3"/>
        <v>100</v>
      </c>
      <c r="P29" s="21">
        <f t="shared" si="4"/>
        <v>101.82736842105263</v>
      </c>
      <c r="Q29" s="21">
        <f t="shared" si="5"/>
        <v>102.24842105263158</v>
      </c>
      <c r="R29" s="21">
        <f t="shared" si="6"/>
        <v>103.17642105263158</v>
      </c>
      <c r="S29" s="21">
        <f t="shared" si="7"/>
        <v>103.96631578947368</v>
      </c>
      <c r="T29" s="21">
        <f t="shared" si="8"/>
        <v>104.16505263157896</v>
      </c>
      <c r="U29" s="21">
        <f t="shared" si="9"/>
        <v>104.3621052631579</v>
      </c>
    </row>
    <row r="30" spans="1:21" ht="15.75" customHeight="1" x14ac:dyDescent="0.3">
      <c r="A30" s="3"/>
      <c r="B30" s="30" t="s">
        <v>36</v>
      </c>
      <c r="C30" s="30" t="s">
        <v>50</v>
      </c>
      <c r="D30" s="30" t="s">
        <v>247</v>
      </c>
      <c r="E30" s="30"/>
      <c r="F30" s="30" t="s">
        <v>24</v>
      </c>
      <c r="G30" s="30">
        <v>355</v>
      </c>
      <c r="H30" s="30">
        <v>398</v>
      </c>
      <c r="I30" s="30">
        <v>418</v>
      </c>
      <c r="J30" s="30">
        <v>439</v>
      </c>
      <c r="K30" s="30">
        <v>458</v>
      </c>
      <c r="L30" s="30">
        <v>468</v>
      </c>
      <c r="M30" s="42">
        <v>472</v>
      </c>
      <c r="N30" s="30"/>
      <c r="O30" s="19">
        <f t="shared" si="3"/>
        <v>100</v>
      </c>
      <c r="P30" s="19">
        <f t="shared" si="4"/>
        <v>112.11267605633803</v>
      </c>
      <c r="Q30" s="19">
        <f t="shared" si="5"/>
        <v>117.74647887323944</v>
      </c>
      <c r="R30" s="19">
        <f t="shared" si="6"/>
        <v>123.66197183098591</v>
      </c>
      <c r="S30" s="19">
        <f t="shared" si="7"/>
        <v>129.01408450704227</v>
      </c>
      <c r="T30" s="19">
        <f t="shared" si="8"/>
        <v>131.83098591549296</v>
      </c>
      <c r="U30" s="19">
        <f t="shared" si="9"/>
        <v>132.95774647887325</v>
      </c>
    </row>
    <row r="31" spans="1:21" ht="15.75" customHeight="1" x14ac:dyDescent="0.3">
      <c r="A31" s="3"/>
      <c r="B31" s="29" t="s">
        <v>37</v>
      </c>
      <c r="C31" s="29" t="s">
        <v>51</v>
      </c>
      <c r="D31" s="29" t="s">
        <v>248</v>
      </c>
      <c r="E31" s="29"/>
      <c r="F31" s="29" t="s">
        <v>24</v>
      </c>
      <c r="G31" s="44">
        <v>1462</v>
      </c>
      <c r="H31" s="44">
        <v>1481</v>
      </c>
      <c r="I31" s="44">
        <v>1514</v>
      </c>
      <c r="J31" s="44">
        <v>1524</v>
      </c>
      <c r="K31" s="44">
        <v>1469</v>
      </c>
      <c r="L31" s="44">
        <v>1358</v>
      </c>
      <c r="M31" s="45">
        <v>1392</v>
      </c>
      <c r="N31" s="29"/>
      <c r="O31" s="21">
        <f t="shared" si="3"/>
        <v>100</v>
      </c>
      <c r="P31" s="21">
        <f t="shared" si="4"/>
        <v>101.29958960328318</v>
      </c>
      <c r="Q31" s="21">
        <f t="shared" si="5"/>
        <v>103.55677154582763</v>
      </c>
      <c r="R31" s="21">
        <f t="shared" si="6"/>
        <v>104.2407660738714</v>
      </c>
      <c r="S31" s="21">
        <f t="shared" si="7"/>
        <v>100.47879616963064</v>
      </c>
      <c r="T31" s="21">
        <f t="shared" si="8"/>
        <v>92.886456908344726</v>
      </c>
      <c r="U31" s="21">
        <f t="shared" si="9"/>
        <v>95.212038303693575</v>
      </c>
    </row>
    <row r="32" spans="1:21" ht="15.75" customHeight="1" x14ac:dyDescent="0.3">
      <c r="A32" s="3"/>
      <c r="B32" s="30" t="s">
        <v>38</v>
      </c>
      <c r="C32" s="30" t="s">
        <v>52</v>
      </c>
      <c r="D32" s="42" t="s">
        <v>230</v>
      </c>
      <c r="E32" s="30"/>
      <c r="F32" s="30" t="s">
        <v>24</v>
      </c>
      <c r="G32" s="30">
        <v>431</v>
      </c>
      <c r="H32" s="30">
        <v>429</v>
      </c>
      <c r="I32" s="30">
        <v>413</v>
      </c>
      <c r="J32" s="30">
        <v>399</v>
      </c>
      <c r="K32" s="30">
        <v>383</v>
      </c>
      <c r="L32" s="30">
        <v>353</v>
      </c>
      <c r="M32" s="42">
        <v>334</v>
      </c>
      <c r="N32" s="30"/>
      <c r="O32" s="19">
        <f t="shared" si="3"/>
        <v>100</v>
      </c>
      <c r="P32" s="19">
        <f t="shared" si="4"/>
        <v>99.535962877030158</v>
      </c>
      <c r="Q32" s="19">
        <f t="shared" si="5"/>
        <v>95.823665893271453</v>
      </c>
      <c r="R32" s="19">
        <f t="shared" si="6"/>
        <v>92.575406032482604</v>
      </c>
      <c r="S32" s="19">
        <f t="shared" si="7"/>
        <v>88.863109048723899</v>
      </c>
      <c r="T32" s="19">
        <f t="shared" si="8"/>
        <v>81.902552204176331</v>
      </c>
      <c r="U32" s="19">
        <f t="shared" si="9"/>
        <v>77.494199535962878</v>
      </c>
    </row>
    <row r="33" spans="1:21" ht="15.75" customHeight="1" x14ac:dyDescent="0.3">
      <c r="A33" s="3"/>
      <c r="B33" s="29" t="s">
        <v>39</v>
      </c>
      <c r="C33" s="29" t="s">
        <v>53</v>
      </c>
      <c r="D33" s="43" t="s">
        <v>231</v>
      </c>
      <c r="E33" s="29"/>
      <c r="F33" s="29" t="s">
        <v>24</v>
      </c>
      <c r="G33" s="29">
        <v>851</v>
      </c>
      <c r="H33" s="29">
        <v>702</v>
      </c>
      <c r="I33" s="29">
        <v>589</v>
      </c>
      <c r="J33" s="29">
        <v>449</v>
      </c>
      <c r="K33" s="29">
        <v>228</v>
      </c>
      <c r="L33" s="29">
        <v>169</v>
      </c>
      <c r="M33" s="43">
        <v>173</v>
      </c>
      <c r="N33" s="29"/>
      <c r="O33" s="21">
        <f t="shared" si="3"/>
        <v>100</v>
      </c>
      <c r="P33" s="21">
        <f t="shared" si="4"/>
        <v>82.491186839012926</v>
      </c>
      <c r="Q33" s="21">
        <f t="shared" si="5"/>
        <v>69.212690951821386</v>
      </c>
      <c r="R33" s="21">
        <f t="shared" si="6"/>
        <v>52.761457109283192</v>
      </c>
      <c r="S33" s="21">
        <f t="shared" si="7"/>
        <v>26.792009400705052</v>
      </c>
      <c r="T33" s="21">
        <f t="shared" si="8"/>
        <v>19.858989424206815</v>
      </c>
      <c r="U33" s="21">
        <f t="shared" si="9"/>
        <v>20.329024676850764</v>
      </c>
    </row>
    <row r="34" spans="1:21" ht="15.75" customHeight="1" x14ac:dyDescent="0.3">
      <c r="A34" s="3"/>
      <c r="B34" s="30" t="s">
        <v>40</v>
      </c>
      <c r="C34" s="30" t="s">
        <v>54</v>
      </c>
      <c r="D34" s="30" t="s">
        <v>249</v>
      </c>
      <c r="E34" s="30"/>
      <c r="F34" s="30" t="s">
        <v>24</v>
      </c>
      <c r="G34" s="30">
        <v>30</v>
      </c>
      <c r="H34" s="30">
        <v>30</v>
      </c>
      <c r="I34" s="30">
        <v>32</v>
      </c>
      <c r="J34" s="30">
        <v>34</v>
      </c>
      <c r="K34" s="30">
        <v>34</v>
      </c>
      <c r="L34" s="30">
        <v>39</v>
      </c>
      <c r="M34" s="42">
        <v>40</v>
      </c>
      <c r="N34" s="30"/>
      <c r="O34" s="19">
        <f t="shared" si="3"/>
        <v>100</v>
      </c>
      <c r="P34" s="19">
        <f t="shared" si="4"/>
        <v>100</v>
      </c>
      <c r="Q34" s="19">
        <f t="shared" si="5"/>
        <v>106.66666666666667</v>
      </c>
      <c r="R34" s="19">
        <f t="shared" si="6"/>
        <v>113.33333333333333</v>
      </c>
      <c r="S34" s="19">
        <f t="shared" si="7"/>
        <v>113.33333333333333</v>
      </c>
      <c r="T34" s="19">
        <f t="shared" si="8"/>
        <v>130</v>
      </c>
      <c r="U34" s="19">
        <f t="shared" si="9"/>
        <v>133.33333333333331</v>
      </c>
    </row>
    <row r="35" spans="1:21" ht="15.75" customHeight="1" x14ac:dyDescent="0.3">
      <c r="A35" s="3"/>
      <c r="B35" s="29" t="s">
        <v>41</v>
      </c>
      <c r="C35" s="29" t="s">
        <v>55</v>
      </c>
      <c r="D35" s="29" t="s">
        <v>250</v>
      </c>
      <c r="E35" s="29"/>
      <c r="F35" s="29" t="s">
        <v>24</v>
      </c>
      <c r="G35" s="29">
        <v>141</v>
      </c>
      <c r="H35" s="29">
        <v>130</v>
      </c>
      <c r="I35" s="29">
        <v>132</v>
      </c>
      <c r="J35" s="29">
        <v>138</v>
      </c>
      <c r="K35" s="29">
        <v>141</v>
      </c>
      <c r="L35" s="29">
        <v>146</v>
      </c>
      <c r="M35" s="43">
        <v>152</v>
      </c>
      <c r="N35" s="29"/>
      <c r="O35" s="21">
        <f t="shared" si="3"/>
        <v>100</v>
      </c>
      <c r="P35" s="21">
        <f t="shared" si="4"/>
        <v>92.198581560283685</v>
      </c>
      <c r="Q35" s="21">
        <f t="shared" si="5"/>
        <v>93.61702127659575</v>
      </c>
      <c r="R35" s="21">
        <f t="shared" si="6"/>
        <v>97.872340425531917</v>
      </c>
      <c r="S35" s="21">
        <f t="shared" si="7"/>
        <v>100</v>
      </c>
      <c r="T35" s="21">
        <f t="shared" si="8"/>
        <v>103.54609929078013</v>
      </c>
      <c r="U35" s="21">
        <f t="shared" si="9"/>
        <v>107.80141843971631</v>
      </c>
    </row>
    <row r="36" spans="1:21" ht="15.75" customHeight="1" x14ac:dyDescent="0.3">
      <c r="A36" s="3"/>
      <c r="B36" s="30" t="s">
        <v>42</v>
      </c>
      <c r="C36" s="30" t="s">
        <v>56</v>
      </c>
      <c r="D36" s="42" t="s">
        <v>232</v>
      </c>
      <c r="E36" s="30"/>
      <c r="F36" s="30" t="s">
        <v>24</v>
      </c>
      <c r="G36" s="30">
        <v>237</v>
      </c>
      <c r="H36" s="30">
        <v>245</v>
      </c>
      <c r="I36" s="30">
        <v>183</v>
      </c>
      <c r="J36" s="30">
        <v>164</v>
      </c>
      <c r="K36" s="30">
        <v>138</v>
      </c>
      <c r="L36" s="30">
        <v>130</v>
      </c>
      <c r="M36" s="42">
        <v>130</v>
      </c>
      <c r="N36" s="30"/>
      <c r="O36" s="19">
        <f t="shared" si="3"/>
        <v>100</v>
      </c>
      <c r="P36" s="19">
        <f t="shared" si="4"/>
        <v>103.37552742616035</v>
      </c>
      <c r="Q36" s="19">
        <f t="shared" si="5"/>
        <v>77.215189873417728</v>
      </c>
      <c r="R36" s="19">
        <f t="shared" si="6"/>
        <v>69.198312236286924</v>
      </c>
      <c r="S36" s="19">
        <f t="shared" si="7"/>
        <v>58.22784810126582</v>
      </c>
      <c r="T36" s="19">
        <f t="shared" si="8"/>
        <v>54.852320675105481</v>
      </c>
      <c r="U36" s="19">
        <f t="shared" si="9"/>
        <v>54.852320675105481</v>
      </c>
    </row>
    <row r="37" spans="1:21" ht="15.75" customHeight="1" x14ac:dyDescent="0.3">
      <c r="A37" s="3"/>
      <c r="B37" s="29" t="s">
        <v>43</v>
      </c>
      <c r="C37" s="29" t="s">
        <v>57</v>
      </c>
      <c r="D37" s="43" t="s">
        <v>264</v>
      </c>
      <c r="E37" s="29"/>
      <c r="F37" s="29" t="s">
        <v>24</v>
      </c>
      <c r="G37" s="40">
        <v>70764</v>
      </c>
      <c r="H37" s="40">
        <v>81867</v>
      </c>
      <c r="I37" s="40">
        <v>105456</v>
      </c>
      <c r="J37" s="40">
        <v>129833</v>
      </c>
      <c r="K37" s="40">
        <v>142812</v>
      </c>
      <c r="L37" s="40">
        <v>156501</v>
      </c>
      <c r="M37" s="40">
        <v>173595</v>
      </c>
      <c r="N37" s="29"/>
      <c r="O37" s="21">
        <f t="shared" si="3"/>
        <v>100</v>
      </c>
      <c r="P37" s="21">
        <f t="shared" si="4"/>
        <v>115.69018144819401</v>
      </c>
      <c r="Q37" s="21">
        <f t="shared" si="5"/>
        <v>149.02492792945566</v>
      </c>
      <c r="R37" s="21">
        <f t="shared" si="6"/>
        <v>183.47323497823754</v>
      </c>
      <c r="S37" s="21">
        <f t="shared" si="7"/>
        <v>201.81448193996948</v>
      </c>
      <c r="T37" s="21">
        <f t="shared" si="8"/>
        <v>221.15906393081227</v>
      </c>
      <c r="U37" s="21">
        <f t="shared" si="9"/>
        <v>245.31541461760216</v>
      </c>
    </row>
    <row r="38" spans="1:21" ht="15.75" customHeight="1" x14ac:dyDescent="0.3">
      <c r="A38" s="3"/>
      <c r="B38" s="30" t="s">
        <v>62</v>
      </c>
      <c r="C38" s="30" t="s">
        <v>58</v>
      </c>
      <c r="D38" s="42" t="s">
        <v>233</v>
      </c>
      <c r="E38" s="30"/>
      <c r="F38" s="30" t="s">
        <v>24</v>
      </c>
      <c r="G38" s="30">
        <v>34</v>
      </c>
      <c r="H38" s="30">
        <v>42</v>
      </c>
      <c r="I38" s="30">
        <v>47</v>
      </c>
      <c r="J38" s="30">
        <v>52</v>
      </c>
      <c r="K38" s="30">
        <v>53</v>
      </c>
      <c r="L38" s="30">
        <v>50</v>
      </c>
      <c r="M38" s="42">
        <v>49</v>
      </c>
      <c r="N38" s="30"/>
      <c r="O38" s="19">
        <f t="shared" si="3"/>
        <v>100</v>
      </c>
      <c r="P38" s="19">
        <f t="shared" si="4"/>
        <v>123.52941176470588</v>
      </c>
      <c r="Q38" s="19">
        <f t="shared" si="5"/>
        <v>138.23529411764704</v>
      </c>
      <c r="R38" s="19">
        <f t="shared" si="6"/>
        <v>152.94117647058823</v>
      </c>
      <c r="S38" s="19">
        <f t="shared" si="7"/>
        <v>155.88235294117646</v>
      </c>
      <c r="T38" s="19">
        <f t="shared" si="8"/>
        <v>147.05882352941177</v>
      </c>
      <c r="U38" s="19">
        <f t="shared" si="9"/>
        <v>144.11764705882354</v>
      </c>
    </row>
    <row r="39" spans="1:21" ht="15.75" customHeight="1" x14ac:dyDescent="0.3">
      <c r="B39" s="16"/>
      <c r="C39" s="16"/>
      <c r="D39" s="16"/>
      <c r="E39" s="16"/>
      <c r="F39" s="16"/>
      <c r="G39" s="16"/>
      <c r="H39" s="16"/>
      <c r="I39" s="16"/>
      <c r="J39" s="16"/>
      <c r="K39" s="16"/>
      <c r="L39" s="16"/>
      <c r="M39" s="16"/>
      <c r="N39" s="16"/>
      <c r="O39" s="28"/>
      <c r="P39" s="28"/>
      <c r="Q39" s="28"/>
      <c r="R39" s="28"/>
      <c r="S39" s="28"/>
      <c r="T39" s="28"/>
      <c r="U39" s="16"/>
    </row>
    <row r="40" spans="1:21" ht="15.75" customHeight="1" x14ac:dyDescent="0.3">
      <c r="B40" s="8"/>
      <c r="C40" s="8"/>
      <c r="D40" s="26" t="s">
        <v>251</v>
      </c>
      <c r="E40" s="8"/>
      <c r="F40" s="8"/>
      <c r="G40" s="8"/>
      <c r="H40" s="8"/>
      <c r="I40" s="8"/>
      <c r="J40" s="8"/>
      <c r="K40" s="8"/>
      <c r="L40" s="8"/>
      <c r="M40" s="8"/>
      <c r="N40" s="8"/>
      <c r="O40" s="25">
        <f>AVERAGE(O24:O38)</f>
        <v>100</v>
      </c>
      <c r="P40" s="25">
        <f t="shared" ref="P40:T40" si="10">AVERAGE(P24:P38)</f>
        <v>97.825555549716313</v>
      </c>
      <c r="Q40" s="25">
        <f t="shared" si="10"/>
        <v>97.888149112556718</v>
      </c>
      <c r="R40" s="25">
        <f t="shared" si="10"/>
        <v>99.893148147480616</v>
      </c>
      <c r="S40" s="25">
        <f t="shared" si="10"/>
        <v>98.089939355899915</v>
      </c>
      <c r="T40" s="25">
        <f t="shared" si="10"/>
        <v>94.959530456626879</v>
      </c>
      <c r="U40" s="25">
        <f>IF(COUNTBLANK(U24:U38)=COUNTBLANK(B24:B38),AVERAGE(U24:U38),"")</f>
        <v>96.328428115287622</v>
      </c>
    </row>
    <row r="43" spans="1:21" ht="15.75" customHeight="1" x14ac:dyDescent="0.3">
      <c r="B43" s="181" t="s">
        <v>61</v>
      </c>
      <c r="C43" s="181"/>
      <c r="D43" s="181"/>
      <c r="E43" s="8"/>
      <c r="F43" s="26" t="s">
        <v>22</v>
      </c>
      <c r="G43" s="8"/>
      <c r="H43" s="8"/>
      <c r="I43" s="8"/>
      <c r="J43" s="8"/>
      <c r="K43" s="8"/>
      <c r="L43" s="8"/>
      <c r="M43" s="8"/>
      <c r="N43" s="8"/>
      <c r="O43" s="25" t="s">
        <v>23</v>
      </c>
      <c r="P43" s="9"/>
      <c r="Q43" s="9"/>
      <c r="R43" s="9"/>
      <c r="S43" s="9"/>
      <c r="T43" s="9"/>
      <c r="U43" s="8"/>
    </row>
    <row r="44" spans="1:21" ht="15.75" customHeight="1" x14ac:dyDescent="0.3">
      <c r="B44" s="181"/>
      <c r="C44" s="181"/>
      <c r="D44" s="181"/>
      <c r="E44" s="8"/>
      <c r="F44" s="10" t="s">
        <v>2</v>
      </c>
      <c r="G44" s="10">
        <v>2005</v>
      </c>
      <c r="H44" s="10">
        <v>2007</v>
      </c>
      <c r="I44" s="10">
        <v>2009</v>
      </c>
      <c r="J44" s="10">
        <v>2011</v>
      </c>
      <c r="K44" s="10">
        <v>2013</v>
      </c>
      <c r="L44" s="10">
        <v>2015</v>
      </c>
      <c r="M44" s="10">
        <v>2017</v>
      </c>
      <c r="N44" s="11"/>
      <c r="O44" s="12">
        <v>2005</v>
      </c>
      <c r="P44" s="12">
        <v>2007</v>
      </c>
      <c r="Q44" s="12">
        <v>2009</v>
      </c>
      <c r="R44" s="12">
        <v>2011</v>
      </c>
      <c r="S44" s="12">
        <v>2013</v>
      </c>
      <c r="T44" s="12">
        <v>2015</v>
      </c>
      <c r="U44" s="12">
        <v>2017</v>
      </c>
    </row>
    <row r="45" spans="1:21" ht="15.75" customHeight="1" x14ac:dyDescent="0.3">
      <c r="A45" s="3"/>
      <c r="B45" s="16"/>
      <c r="C45" s="16"/>
      <c r="D45" s="16"/>
      <c r="E45" s="16"/>
      <c r="F45" s="16"/>
      <c r="G45" s="16"/>
      <c r="H45" s="16"/>
      <c r="I45" s="16"/>
      <c r="J45" s="16"/>
      <c r="K45" s="16"/>
      <c r="L45" s="16"/>
      <c r="M45" s="16"/>
      <c r="N45" s="16"/>
      <c r="O45" s="28"/>
      <c r="P45" s="28"/>
      <c r="Q45" s="28"/>
      <c r="R45" s="28"/>
      <c r="S45" s="28"/>
      <c r="T45" s="28"/>
      <c r="U45" s="16"/>
    </row>
    <row r="46" spans="1:21" ht="15.75" customHeight="1" x14ac:dyDescent="0.3">
      <c r="A46" s="3"/>
      <c r="B46" s="30" t="s">
        <v>63</v>
      </c>
      <c r="C46" s="30" t="s">
        <v>67</v>
      </c>
      <c r="D46" s="42" t="s">
        <v>339</v>
      </c>
      <c r="E46" s="30"/>
      <c r="F46" s="30" t="s">
        <v>24</v>
      </c>
      <c r="G46" s="46">
        <v>3818</v>
      </c>
      <c r="H46" s="46">
        <v>3812</v>
      </c>
      <c r="I46" s="46">
        <v>4081</v>
      </c>
      <c r="J46" s="46">
        <v>4458</v>
      </c>
      <c r="K46" s="46">
        <v>4227</v>
      </c>
      <c r="L46" s="46">
        <v>4333</v>
      </c>
      <c r="M46" s="46">
        <v>4408</v>
      </c>
      <c r="N46" s="30"/>
      <c r="O46" s="19">
        <f t="shared" ref="O46:U50" si="11">G46/$G46*100</f>
        <v>100</v>
      </c>
      <c r="P46" s="19">
        <f t="shared" si="11"/>
        <v>99.842849659507593</v>
      </c>
      <c r="Q46" s="19">
        <f t="shared" si="11"/>
        <v>106.88842325825038</v>
      </c>
      <c r="R46" s="19">
        <f t="shared" si="11"/>
        <v>116.76270298585646</v>
      </c>
      <c r="S46" s="19">
        <f t="shared" si="11"/>
        <v>110.71241487689889</v>
      </c>
      <c r="T46" s="19">
        <f t="shared" si="11"/>
        <v>113.48873755893139</v>
      </c>
      <c r="U46" s="19">
        <f t="shared" si="11"/>
        <v>115.45311681508643</v>
      </c>
    </row>
    <row r="47" spans="1:21" ht="15.75" customHeight="1" x14ac:dyDescent="0.3">
      <c r="A47" s="3"/>
      <c r="B47" s="29" t="s">
        <v>64</v>
      </c>
      <c r="C47" s="29" t="s">
        <v>68</v>
      </c>
      <c r="D47" s="43" t="s">
        <v>303</v>
      </c>
      <c r="E47" s="29"/>
      <c r="F47" s="29" t="s">
        <v>72</v>
      </c>
      <c r="G47" s="31">
        <v>89.216892168921703</v>
      </c>
      <c r="H47" s="31">
        <v>88.933601609657998</v>
      </c>
      <c r="I47" s="31">
        <v>87.621603488762204</v>
      </c>
      <c r="J47" s="31">
        <v>88.645418326693203</v>
      </c>
      <c r="K47" s="31">
        <v>86.986550345328993</v>
      </c>
      <c r="L47" s="31">
        <v>91</v>
      </c>
      <c r="M47" s="31">
        <v>89</v>
      </c>
      <c r="N47" s="29"/>
      <c r="O47" s="21">
        <f t="shared" si="11"/>
        <v>100</v>
      </c>
      <c r="P47" s="21">
        <f t="shared" si="11"/>
        <v>99.682469818913518</v>
      </c>
      <c r="Q47" s="21">
        <f t="shared" si="11"/>
        <v>98.21189839572196</v>
      </c>
      <c r="R47" s="21">
        <f t="shared" si="11"/>
        <v>99.359455560112451</v>
      </c>
      <c r="S47" s="21">
        <f t="shared" si="11"/>
        <v>97.50009020783888</v>
      </c>
      <c r="T47" s="21">
        <f t="shared" si="11"/>
        <v>101.99862132352939</v>
      </c>
      <c r="U47" s="21">
        <f t="shared" si="11"/>
        <v>99.756893382352928</v>
      </c>
    </row>
    <row r="48" spans="1:21" ht="15.75" customHeight="1" x14ac:dyDescent="0.3">
      <c r="B48" s="30" t="s">
        <v>65</v>
      </c>
      <c r="C48" s="30" t="s">
        <v>69</v>
      </c>
      <c r="D48" s="42" t="s">
        <v>261</v>
      </c>
      <c r="E48" s="30"/>
      <c r="F48" s="30" t="s">
        <v>24</v>
      </c>
      <c r="G48" s="46">
        <v>78515</v>
      </c>
      <c r="H48" s="46">
        <v>84766</v>
      </c>
      <c r="I48" s="46">
        <v>94900</v>
      </c>
      <c r="J48" s="46">
        <v>107101</v>
      </c>
      <c r="K48" s="46">
        <v>109254</v>
      </c>
      <c r="L48" s="46">
        <v>113708</v>
      </c>
      <c r="M48" s="46">
        <v>122606</v>
      </c>
      <c r="N48" s="30"/>
      <c r="O48" s="19">
        <f t="shared" si="11"/>
        <v>100</v>
      </c>
      <c r="P48" s="19">
        <f t="shared" si="11"/>
        <v>107.96153601222696</v>
      </c>
      <c r="Q48" s="19">
        <f t="shared" si="11"/>
        <v>120.86862382984143</v>
      </c>
      <c r="R48" s="19">
        <f t="shared" si="11"/>
        <v>136.40832961854423</v>
      </c>
      <c r="S48" s="19">
        <f t="shared" si="11"/>
        <v>139.15048079984714</v>
      </c>
      <c r="T48" s="19">
        <f t="shared" si="11"/>
        <v>144.82328217538048</v>
      </c>
      <c r="U48" s="19">
        <f t="shared" si="11"/>
        <v>156.15614850665477</v>
      </c>
    </row>
    <row r="49" spans="2:21" ht="15.75" customHeight="1" x14ac:dyDescent="0.3">
      <c r="B49" s="29" t="s">
        <v>66</v>
      </c>
      <c r="C49" s="29" t="s">
        <v>70</v>
      </c>
      <c r="D49" s="43" t="s">
        <v>262</v>
      </c>
      <c r="E49" s="29"/>
      <c r="F49" s="29" t="s">
        <v>24</v>
      </c>
      <c r="G49" s="40">
        <v>84412</v>
      </c>
      <c r="H49" s="40">
        <v>89651</v>
      </c>
      <c r="I49" s="40">
        <v>95455</v>
      </c>
      <c r="J49" s="40">
        <v>93108</v>
      </c>
      <c r="K49" s="40">
        <v>91638</v>
      </c>
      <c r="L49" s="40">
        <v>92692</v>
      </c>
      <c r="M49" s="40">
        <v>96058</v>
      </c>
      <c r="N49" s="29"/>
      <c r="O49" s="21">
        <f t="shared" si="11"/>
        <v>100</v>
      </c>
      <c r="P49" s="21">
        <f t="shared" si="11"/>
        <v>106.20646353599015</v>
      </c>
      <c r="Q49" s="21">
        <f t="shared" si="11"/>
        <v>113.0822631853291</v>
      </c>
      <c r="R49" s="21">
        <f t="shared" si="11"/>
        <v>110.301852817135</v>
      </c>
      <c r="S49" s="21">
        <f t="shared" si="11"/>
        <v>108.56039425674075</v>
      </c>
      <c r="T49" s="21">
        <f t="shared" si="11"/>
        <v>109.80903189120031</v>
      </c>
      <c r="U49" s="21">
        <f t="shared" si="11"/>
        <v>113.79661659479694</v>
      </c>
    </row>
    <row r="50" spans="2:21" ht="15.75" customHeight="1" x14ac:dyDescent="0.3">
      <c r="B50" s="30" t="s">
        <v>224</v>
      </c>
      <c r="C50" s="30" t="s">
        <v>71</v>
      </c>
      <c r="D50" s="42" t="s">
        <v>263</v>
      </c>
      <c r="E50" s="30"/>
      <c r="F50" s="30" t="s">
        <v>24</v>
      </c>
      <c r="G50" s="46">
        <v>75887</v>
      </c>
      <c r="H50" s="46">
        <v>84962</v>
      </c>
      <c r="I50" s="46">
        <v>93012</v>
      </c>
      <c r="J50" s="46">
        <v>97538</v>
      </c>
      <c r="K50" s="46">
        <v>99528</v>
      </c>
      <c r="L50" s="46">
        <v>104601</v>
      </c>
      <c r="M50" s="46">
        <v>114290</v>
      </c>
      <c r="N50" s="30"/>
      <c r="O50" s="19">
        <f t="shared" si="11"/>
        <v>100</v>
      </c>
      <c r="P50" s="19">
        <f t="shared" si="11"/>
        <v>111.95856997904778</v>
      </c>
      <c r="Q50" s="19">
        <f t="shared" si="11"/>
        <v>122.56644748112325</v>
      </c>
      <c r="R50" s="19">
        <f t="shared" si="11"/>
        <v>128.5305783599299</v>
      </c>
      <c r="S50" s="19">
        <f t="shared" si="11"/>
        <v>131.15289838839328</v>
      </c>
      <c r="T50" s="19">
        <f t="shared" si="11"/>
        <v>137.83783783783784</v>
      </c>
      <c r="U50" s="19">
        <f t="shared" si="11"/>
        <v>150.60550555431104</v>
      </c>
    </row>
    <row r="51" spans="2:21" ht="15.75" customHeight="1" x14ac:dyDescent="0.3">
      <c r="B51" s="16"/>
      <c r="C51" s="16"/>
      <c r="D51" s="16"/>
      <c r="E51" s="16"/>
      <c r="F51" s="16"/>
      <c r="G51" s="16"/>
      <c r="H51" s="16"/>
      <c r="I51" s="16"/>
      <c r="J51" s="16"/>
      <c r="K51" s="16"/>
      <c r="L51" s="16"/>
      <c r="M51" s="16"/>
      <c r="N51" s="16"/>
      <c r="O51" s="28"/>
      <c r="P51" s="28"/>
      <c r="Q51" s="28"/>
      <c r="R51" s="28"/>
      <c r="S51" s="28"/>
      <c r="T51" s="28"/>
      <c r="U51" s="16"/>
    </row>
    <row r="52" spans="2:21" ht="15.75" customHeight="1" x14ac:dyDescent="0.3">
      <c r="B52" s="8"/>
      <c r="C52" s="8"/>
      <c r="D52" s="26" t="s">
        <v>251</v>
      </c>
      <c r="E52" s="8"/>
      <c r="F52" s="8"/>
      <c r="G52" s="8"/>
      <c r="H52" s="8"/>
      <c r="I52" s="8"/>
      <c r="J52" s="8"/>
      <c r="K52" s="8"/>
      <c r="L52" s="8"/>
      <c r="M52" s="8"/>
      <c r="N52" s="8"/>
      <c r="O52" s="25">
        <f>AVERAGE(O46:O50)</f>
        <v>100</v>
      </c>
      <c r="P52" s="25">
        <f t="shared" ref="P52:T52" si="12">AVERAGE(P46:P50)</f>
        <v>105.1303778011372</v>
      </c>
      <c r="Q52" s="25">
        <f t="shared" si="12"/>
        <v>112.32353123005323</v>
      </c>
      <c r="R52" s="25">
        <f t="shared" si="12"/>
        <v>118.27258386831561</v>
      </c>
      <c r="S52" s="25">
        <f t="shared" si="12"/>
        <v>117.41525570594379</v>
      </c>
      <c r="T52" s="25">
        <f t="shared" si="12"/>
        <v>121.59150215737588</v>
      </c>
      <c r="U52" s="25">
        <f>IF(COUNTBLANK(U46:U50)=COUNTBLANK(B46:B50),AVERAGE(U46:U50),"")</f>
        <v>127.15365617064042</v>
      </c>
    </row>
  </sheetData>
  <mergeCells count="3">
    <mergeCell ref="B4:D5"/>
    <mergeCell ref="B21:D22"/>
    <mergeCell ref="B43:D44"/>
  </mergeCells>
  <pageMargins left="0.7" right="0.7" top="0.75" bottom="0.75" header="0.3" footer="0.3"/>
  <pageSetup paperSize="9" scale="60" orientation="landscape" r:id="rId1"/>
  <ignoredErrors>
    <ignoredError sqref="P12 Q12:U12 P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2:U52"/>
  <sheetViews>
    <sheetView zoomScaleNormal="100" workbookViewId="0"/>
  </sheetViews>
  <sheetFormatPr defaultColWidth="9.109375" defaultRowHeight="15.75" customHeight="1" x14ac:dyDescent="0.25"/>
  <cols>
    <col min="1" max="1" width="3.5546875" style="16" customWidth="1"/>
    <col min="2" max="2" width="5.33203125" style="16" customWidth="1"/>
    <col min="3" max="3" width="7.5546875" style="16" customWidth="1"/>
    <col min="4" max="4" width="71.44140625" style="16" customWidth="1"/>
    <col min="5" max="5" width="4.33203125" style="16" customWidth="1"/>
    <col min="6" max="6" width="9.109375" style="16"/>
    <col min="7" max="12" width="9.33203125" style="16" bestFit="1" customWidth="1"/>
    <col min="13" max="13" width="9.109375" style="16" customWidth="1"/>
    <col min="14" max="14" width="4.33203125" style="16" customWidth="1"/>
    <col min="15" max="21" width="9.33203125" style="48" bestFit="1" customWidth="1"/>
    <col min="22" max="16384" width="9.109375" style="16"/>
  </cols>
  <sheetData>
    <row r="2" spans="1:21" ht="21" customHeight="1" x14ac:dyDescent="0.4">
      <c r="B2" s="61" t="s">
        <v>73</v>
      </c>
      <c r="C2" s="47"/>
    </row>
    <row r="4" spans="1:21" ht="15.75" customHeight="1" x14ac:dyDescent="0.3">
      <c r="B4" s="182" t="s">
        <v>74</v>
      </c>
      <c r="C4" s="182"/>
      <c r="D4" s="182"/>
      <c r="E4" s="74"/>
      <c r="F4" s="75" t="s">
        <v>22</v>
      </c>
      <c r="G4" s="74"/>
      <c r="H4" s="74"/>
      <c r="I4" s="74"/>
      <c r="J4" s="74"/>
      <c r="K4" s="74"/>
      <c r="L4" s="74"/>
      <c r="M4" s="74"/>
      <c r="N4" s="74"/>
      <c r="O4" s="76" t="s">
        <v>23</v>
      </c>
      <c r="P4" s="77"/>
      <c r="Q4" s="77"/>
      <c r="R4" s="77"/>
      <c r="S4" s="77"/>
      <c r="T4" s="77"/>
      <c r="U4" s="77"/>
    </row>
    <row r="5" spans="1:21" ht="15.75" customHeight="1" x14ac:dyDescent="0.25">
      <c r="B5" s="182"/>
      <c r="C5" s="182"/>
      <c r="D5" s="182"/>
      <c r="E5" s="78"/>
      <c r="F5" s="78" t="s">
        <v>2</v>
      </c>
      <c r="G5" s="78">
        <v>2005</v>
      </c>
      <c r="H5" s="78">
        <v>2007</v>
      </c>
      <c r="I5" s="78">
        <v>2009</v>
      </c>
      <c r="J5" s="78">
        <v>2011</v>
      </c>
      <c r="K5" s="78">
        <v>2013</v>
      </c>
      <c r="L5" s="78">
        <v>2015</v>
      </c>
      <c r="M5" s="78">
        <v>2017</v>
      </c>
      <c r="N5" s="79"/>
      <c r="O5" s="80">
        <v>2005</v>
      </c>
      <c r="P5" s="80">
        <v>2007</v>
      </c>
      <c r="Q5" s="80">
        <v>2009</v>
      </c>
      <c r="R5" s="80">
        <v>2011</v>
      </c>
      <c r="S5" s="80">
        <v>2013</v>
      </c>
      <c r="T5" s="80">
        <v>2015</v>
      </c>
      <c r="U5" s="80">
        <v>2017</v>
      </c>
    </row>
    <row r="6" spans="1:21" ht="15.75" customHeight="1" x14ac:dyDescent="0.25">
      <c r="B6" s="13"/>
      <c r="C6" s="13"/>
      <c r="D6" s="13"/>
      <c r="E6" s="13"/>
      <c r="F6" s="13"/>
      <c r="G6" s="13"/>
      <c r="H6" s="13"/>
      <c r="I6" s="13"/>
      <c r="J6" s="13"/>
      <c r="K6" s="13"/>
      <c r="L6" s="13"/>
      <c r="M6" s="13"/>
      <c r="N6" s="14"/>
      <c r="O6" s="15"/>
      <c r="P6" s="15"/>
      <c r="Q6" s="15"/>
      <c r="R6" s="15"/>
      <c r="S6" s="15"/>
      <c r="T6" s="15"/>
      <c r="U6" s="15"/>
    </row>
    <row r="7" spans="1:21" ht="15.75" customHeight="1" x14ac:dyDescent="0.25">
      <c r="A7" s="50"/>
      <c r="B7" s="65" t="s">
        <v>75</v>
      </c>
      <c r="C7" s="65" t="s">
        <v>83</v>
      </c>
      <c r="D7" s="66" t="s">
        <v>220</v>
      </c>
      <c r="E7" s="65"/>
      <c r="F7" s="65" t="s">
        <v>24</v>
      </c>
      <c r="G7" s="83">
        <v>4555528</v>
      </c>
      <c r="H7" s="83">
        <v>4649326</v>
      </c>
      <c r="I7" s="83">
        <v>4101640</v>
      </c>
      <c r="J7" s="83">
        <v>3661541</v>
      </c>
      <c r="K7" s="83">
        <v>3221331</v>
      </c>
      <c r="L7" s="83">
        <v>2656014</v>
      </c>
      <c r="M7" s="84">
        <v>4209244</v>
      </c>
      <c r="N7" s="65"/>
      <c r="O7" s="67">
        <f t="shared" ref="O7:U7" si="0">G7/$G7*100</f>
        <v>100</v>
      </c>
      <c r="P7" s="67">
        <f t="shared" si="0"/>
        <v>102.05899294220121</v>
      </c>
      <c r="Q7" s="67">
        <f t="shared" si="0"/>
        <v>90.036544611294232</v>
      </c>
      <c r="R7" s="67">
        <f t="shared" si="0"/>
        <v>80.375776419330535</v>
      </c>
      <c r="S7" s="67">
        <f t="shared" si="0"/>
        <v>70.71257162726252</v>
      </c>
      <c r="T7" s="67">
        <f t="shared" si="0"/>
        <v>58.303099004111047</v>
      </c>
      <c r="U7" s="67">
        <f t="shared" si="0"/>
        <v>92.398597923226461</v>
      </c>
    </row>
    <row r="8" spans="1:21" ht="15.75" customHeight="1" x14ac:dyDescent="0.25">
      <c r="A8" s="50"/>
      <c r="B8" s="14" t="s">
        <v>76</v>
      </c>
      <c r="C8" s="14" t="s">
        <v>84</v>
      </c>
      <c r="D8" s="20" t="s">
        <v>252</v>
      </c>
      <c r="E8" s="14"/>
      <c r="F8" s="14" t="s">
        <v>25</v>
      </c>
      <c r="G8" s="37">
        <v>18387</v>
      </c>
      <c r="H8" s="37">
        <v>19317</v>
      </c>
      <c r="I8" s="37">
        <v>19581</v>
      </c>
      <c r="J8" s="37">
        <v>19204</v>
      </c>
      <c r="K8" s="37">
        <v>17685</v>
      </c>
      <c r="L8" s="37">
        <v>18172</v>
      </c>
      <c r="M8" s="38">
        <v>18466</v>
      </c>
      <c r="N8" s="14"/>
      <c r="O8" s="21">
        <f t="shared" ref="O8:O14" si="1">G8/$G8*100</f>
        <v>100</v>
      </c>
      <c r="P8" s="21">
        <f t="shared" ref="P8:U14" si="2">H8/$G8*100</f>
        <v>105.05792135748082</v>
      </c>
      <c r="Q8" s="21">
        <f t="shared" si="2"/>
        <v>106.49371838799151</v>
      </c>
      <c r="R8" s="21">
        <f t="shared" si="2"/>
        <v>104.44335671942133</v>
      </c>
      <c r="S8" s="21">
        <f t="shared" si="2"/>
        <v>96.182085168869307</v>
      </c>
      <c r="T8" s="21">
        <f t="shared" si="2"/>
        <v>98.830695600152282</v>
      </c>
      <c r="U8" s="21">
        <f t="shared" si="2"/>
        <v>100.4296513841301</v>
      </c>
    </row>
    <row r="9" spans="1:21" ht="15.75" customHeight="1" x14ac:dyDescent="0.25">
      <c r="A9" s="50"/>
      <c r="B9" s="65" t="s">
        <v>77</v>
      </c>
      <c r="C9" s="65" t="s">
        <v>85</v>
      </c>
      <c r="D9" s="66" t="s">
        <v>92</v>
      </c>
      <c r="E9" s="65"/>
      <c r="F9" s="65" t="s">
        <v>72</v>
      </c>
      <c r="G9" s="68">
        <v>14.732561170994746</v>
      </c>
      <c r="H9" s="68">
        <v>14.480598105245475</v>
      </c>
      <c r="I9" s="68">
        <v>14.714014718694937</v>
      </c>
      <c r="J9" s="68">
        <v>14.57630714552235</v>
      </c>
      <c r="K9" s="68">
        <v>13.407</v>
      </c>
      <c r="L9" s="68">
        <v>12.73</v>
      </c>
      <c r="M9" s="69">
        <v>12.33</v>
      </c>
      <c r="N9" s="65"/>
      <c r="O9" s="67">
        <f t="shared" si="1"/>
        <v>100</v>
      </c>
      <c r="P9" s="67">
        <f t="shared" si="2"/>
        <v>98.289753812491668</v>
      </c>
      <c r="Q9" s="67">
        <f t="shared" si="2"/>
        <v>99.874112504373485</v>
      </c>
      <c r="R9" s="67">
        <f t="shared" si="2"/>
        <v>98.939396730420327</v>
      </c>
      <c r="S9" s="67">
        <f t="shared" si="2"/>
        <v>91.002506925920713</v>
      </c>
      <c r="T9" s="67">
        <f t="shared" si="2"/>
        <v>86.407243467365618</v>
      </c>
      <c r="U9" s="67">
        <f t="shared" si="2"/>
        <v>83.692169045767315</v>
      </c>
    </row>
    <row r="10" spans="1:21" ht="15.75" customHeight="1" x14ac:dyDescent="0.25">
      <c r="A10" s="50"/>
      <c r="B10" s="14" t="s">
        <v>79</v>
      </c>
      <c r="C10" s="14" t="s">
        <v>86</v>
      </c>
      <c r="D10" s="20" t="s">
        <v>93</v>
      </c>
      <c r="E10" s="14"/>
      <c r="F10" s="14" t="s">
        <v>72</v>
      </c>
      <c r="G10" s="49">
        <v>32.776083656393297</v>
      </c>
      <c r="H10" s="49">
        <v>33.72587263155151</v>
      </c>
      <c r="I10" s="49">
        <v>34.688833130757821</v>
      </c>
      <c r="J10" s="49">
        <v>34.437202041348698</v>
      </c>
      <c r="K10" s="49">
        <v>34.087119999999999</v>
      </c>
      <c r="L10" s="49">
        <v>34.14</v>
      </c>
      <c r="M10" s="86">
        <v>33.85</v>
      </c>
      <c r="N10" s="14"/>
      <c r="O10" s="21">
        <f t="shared" si="1"/>
        <v>100</v>
      </c>
      <c r="P10" s="21">
        <f t="shared" si="2"/>
        <v>102.89781105367952</v>
      </c>
      <c r="Q10" s="21">
        <f t="shared" si="2"/>
        <v>105.8358084950501</v>
      </c>
      <c r="R10" s="21">
        <f t="shared" si="2"/>
        <v>105.06808074561216</v>
      </c>
      <c r="S10" s="21">
        <f t="shared" si="2"/>
        <v>103.99997863488176</v>
      </c>
      <c r="T10" s="21">
        <f t="shared" si="2"/>
        <v>104.16131578716134</v>
      </c>
      <c r="U10" s="21">
        <f t="shared" si="2"/>
        <v>103.27652429394878</v>
      </c>
    </row>
    <row r="11" spans="1:21" ht="15.75" customHeight="1" x14ac:dyDescent="0.25">
      <c r="A11" s="50"/>
      <c r="B11" s="65" t="s">
        <v>78</v>
      </c>
      <c r="C11" s="65" t="s">
        <v>89</v>
      </c>
      <c r="D11" s="82" t="s">
        <v>253</v>
      </c>
      <c r="E11" s="65"/>
      <c r="F11" s="65" t="s">
        <v>25</v>
      </c>
      <c r="G11" s="83">
        <v>132579</v>
      </c>
      <c r="H11" s="83">
        <v>124680</v>
      </c>
      <c r="I11" s="83">
        <v>104851</v>
      </c>
      <c r="J11" s="83">
        <v>100025</v>
      </c>
      <c r="K11" s="83">
        <v>84397</v>
      </c>
      <c r="L11" s="83">
        <v>78069</v>
      </c>
      <c r="M11" s="84">
        <v>71490</v>
      </c>
      <c r="N11" s="65"/>
      <c r="O11" s="67">
        <f t="shared" si="1"/>
        <v>100</v>
      </c>
      <c r="P11" s="67">
        <f t="shared" si="2"/>
        <v>94.042042857466114</v>
      </c>
      <c r="Q11" s="67">
        <f t="shared" si="2"/>
        <v>79.08567721886574</v>
      </c>
      <c r="R11" s="67">
        <f t="shared" si="2"/>
        <v>75.44558338801771</v>
      </c>
      <c r="S11" s="67">
        <f t="shared" si="2"/>
        <v>63.657894538350725</v>
      </c>
      <c r="T11" s="67">
        <f t="shared" si="2"/>
        <v>58.884891272373451</v>
      </c>
      <c r="U11" s="67">
        <f t="shared" si="2"/>
        <v>53.922566922363266</v>
      </c>
    </row>
    <row r="12" spans="1:21" ht="15.75" customHeight="1" x14ac:dyDescent="0.25">
      <c r="A12" s="50"/>
      <c r="B12" s="14" t="s">
        <v>80</v>
      </c>
      <c r="C12" s="14" t="s">
        <v>87</v>
      </c>
      <c r="D12" s="20" t="s">
        <v>91</v>
      </c>
      <c r="E12" s="14"/>
      <c r="F12" s="14" t="s">
        <v>25</v>
      </c>
      <c r="G12" s="37">
        <v>4039</v>
      </c>
      <c r="H12" s="37">
        <v>4011</v>
      </c>
      <c r="I12" s="37">
        <v>4027</v>
      </c>
      <c r="J12" s="37">
        <v>4009</v>
      </c>
      <c r="K12" s="37">
        <v>3858</v>
      </c>
      <c r="L12" s="37">
        <v>3784</v>
      </c>
      <c r="M12" s="38">
        <v>3704</v>
      </c>
      <c r="N12" s="14"/>
      <c r="O12" s="21">
        <f t="shared" si="1"/>
        <v>100</v>
      </c>
      <c r="P12" s="21">
        <f t="shared" si="2"/>
        <v>99.306759098786827</v>
      </c>
      <c r="Q12" s="21">
        <f t="shared" si="2"/>
        <v>99.702896756622934</v>
      </c>
      <c r="R12" s="21">
        <f t="shared" si="2"/>
        <v>99.257241891557314</v>
      </c>
      <c r="S12" s="21">
        <f t="shared" si="2"/>
        <v>95.51869274572914</v>
      </c>
      <c r="T12" s="21">
        <f t="shared" si="2"/>
        <v>93.686556078237189</v>
      </c>
      <c r="U12" s="21">
        <f t="shared" si="2"/>
        <v>91.705867789056697</v>
      </c>
    </row>
    <row r="13" spans="1:21" ht="15.75" customHeight="1" x14ac:dyDescent="0.25">
      <c r="A13" s="50"/>
      <c r="B13" s="65" t="s">
        <v>81</v>
      </c>
      <c r="C13" s="65" t="s">
        <v>90</v>
      </c>
      <c r="D13" s="82" t="s">
        <v>254</v>
      </c>
      <c r="E13" s="65"/>
      <c r="F13" s="65" t="s">
        <v>25</v>
      </c>
      <c r="G13" s="83">
        <v>19648</v>
      </c>
      <c r="H13" s="83">
        <v>20540</v>
      </c>
      <c r="I13" s="83">
        <v>22037</v>
      </c>
      <c r="J13" s="83">
        <v>23138</v>
      </c>
      <c r="K13" s="83">
        <v>26484</v>
      </c>
      <c r="L13" s="83">
        <v>30317</v>
      </c>
      <c r="M13" s="84">
        <v>32525</v>
      </c>
      <c r="N13" s="65"/>
      <c r="O13" s="67">
        <f t="shared" si="1"/>
        <v>100</v>
      </c>
      <c r="P13" s="67">
        <f t="shared" si="2"/>
        <v>104.53990228013031</v>
      </c>
      <c r="Q13" s="67">
        <f t="shared" si="2"/>
        <v>112.1589983713355</v>
      </c>
      <c r="R13" s="67">
        <f t="shared" si="2"/>
        <v>117.76262214983713</v>
      </c>
      <c r="S13" s="67">
        <f t="shared" si="2"/>
        <v>134.79234527687296</v>
      </c>
      <c r="T13" s="67">
        <f t="shared" si="2"/>
        <v>154.30069218241042</v>
      </c>
      <c r="U13" s="67">
        <f t="shared" si="2"/>
        <v>165.53847719869708</v>
      </c>
    </row>
    <row r="14" spans="1:21" ht="15.75" customHeight="1" x14ac:dyDescent="0.25">
      <c r="A14" s="50"/>
      <c r="B14" s="14" t="s">
        <v>82</v>
      </c>
      <c r="C14" s="14" t="s">
        <v>88</v>
      </c>
      <c r="D14" s="34" t="s">
        <v>255</v>
      </c>
      <c r="E14" s="14"/>
      <c r="F14" s="14" t="s">
        <v>25</v>
      </c>
      <c r="G14" s="37">
        <v>20632</v>
      </c>
      <c r="H14" s="37">
        <v>23059</v>
      </c>
      <c r="I14" s="37">
        <v>27288</v>
      </c>
      <c r="J14" s="37">
        <v>30458</v>
      </c>
      <c r="K14" s="37">
        <v>30818</v>
      </c>
      <c r="L14" s="37">
        <v>32970</v>
      </c>
      <c r="M14" s="38">
        <v>36010</v>
      </c>
      <c r="N14" s="14"/>
      <c r="O14" s="21">
        <f t="shared" si="1"/>
        <v>100</v>
      </c>
      <c r="P14" s="21">
        <f t="shared" si="2"/>
        <v>111.76328034121752</v>
      </c>
      <c r="Q14" s="21">
        <f t="shared" si="2"/>
        <v>132.2605661108957</v>
      </c>
      <c r="R14" s="21">
        <f t="shared" si="2"/>
        <v>147.6250484683986</v>
      </c>
      <c r="S14" s="21">
        <f t="shared" si="2"/>
        <v>149.36991081814656</v>
      </c>
      <c r="T14" s="21">
        <f t="shared" si="2"/>
        <v>159.80031019775106</v>
      </c>
      <c r="U14" s="87">
        <f t="shared" ref="U14" si="3">IF(M14="","",M14/$G14*100)</f>
        <v>174.53470337340053</v>
      </c>
    </row>
    <row r="15" spans="1:21" ht="15.75" customHeight="1" x14ac:dyDescent="0.25">
      <c r="B15" s="22"/>
      <c r="C15" s="22"/>
      <c r="D15" s="23"/>
      <c r="E15" s="23"/>
      <c r="F15" s="23"/>
      <c r="G15" s="23"/>
      <c r="H15" s="23"/>
      <c r="I15" s="23"/>
      <c r="J15" s="23"/>
      <c r="K15" s="23"/>
      <c r="L15" s="23"/>
      <c r="M15" s="23"/>
      <c r="N15" s="23"/>
      <c r="O15" s="24"/>
      <c r="P15" s="24"/>
      <c r="Q15" s="24"/>
      <c r="R15" s="24"/>
      <c r="S15" s="24"/>
      <c r="T15" s="24"/>
      <c r="U15" s="24"/>
    </row>
    <row r="16" spans="1:21" ht="15.75" customHeight="1" x14ac:dyDescent="0.3">
      <c r="B16" s="74"/>
      <c r="C16" s="74"/>
      <c r="D16" s="75" t="s">
        <v>251</v>
      </c>
      <c r="E16" s="74"/>
      <c r="F16" s="74"/>
      <c r="G16" s="74"/>
      <c r="H16" s="74"/>
      <c r="I16" s="74"/>
      <c r="J16" s="74"/>
      <c r="K16" s="74"/>
      <c r="L16" s="74"/>
      <c r="M16" s="74"/>
      <c r="N16" s="74"/>
      <c r="O16" s="81">
        <f>AVERAGE(O7:O14)</f>
        <v>100</v>
      </c>
      <c r="P16" s="81">
        <f t="shared" ref="P16:T16" si="4">AVERAGE(P7:P14)</f>
        <v>102.24455796793174</v>
      </c>
      <c r="Q16" s="81">
        <f t="shared" si="4"/>
        <v>103.18104030705365</v>
      </c>
      <c r="R16" s="81">
        <f t="shared" si="4"/>
        <v>103.6146383140744</v>
      </c>
      <c r="S16" s="81">
        <f t="shared" si="4"/>
        <v>100.6544982170042</v>
      </c>
      <c r="T16" s="81">
        <f t="shared" si="4"/>
        <v>101.7968504486953</v>
      </c>
      <c r="U16" s="81">
        <f>IF(COUNTBLANK(U7:U14)=COUNTBLANK(B7:B14),AVERAGE(U7:U14),"")</f>
        <v>108.18731974132379</v>
      </c>
    </row>
    <row r="19" spans="1:21" ht="15.75" customHeight="1" x14ac:dyDescent="0.3">
      <c r="B19" s="182" t="s">
        <v>94</v>
      </c>
      <c r="C19" s="182"/>
      <c r="D19" s="182"/>
      <c r="E19" s="74"/>
      <c r="F19" s="75" t="s">
        <v>22</v>
      </c>
      <c r="G19" s="74"/>
      <c r="H19" s="74"/>
      <c r="I19" s="74"/>
      <c r="J19" s="74"/>
      <c r="K19" s="74"/>
      <c r="L19" s="74"/>
      <c r="M19" s="74"/>
      <c r="N19" s="74"/>
      <c r="O19" s="76" t="s">
        <v>23</v>
      </c>
      <c r="P19" s="77"/>
      <c r="Q19" s="77"/>
      <c r="R19" s="77"/>
      <c r="S19" s="77"/>
      <c r="T19" s="77"/>
      <c r="U19" s="77"/>
    </row>
    <row r="20" spans="1:21" ht="15.75" customHeight="1" x14ac:dyDescent="0.25">
      <c r="B20" s="182"/>
      <c r="C20" s="182"/>
      <c r="D20" s="182"/>
      <c r="E20" s="74"/>
      <c r="F20" s="78" t="s">
        <v>2</v>
      </c>
      <c r="G20" s="78">
        <v>2005</v>
      </c>
      <c r="H20" s="78">
        <v>2007</v>
      </c>
      <c r="I20" s="78">
        <v>2009</v>
      </c>
      <c r="J20" s="78">
        <v>2011</v>
      </c>
      <c r="K20" s="78">
        <v>2013</v>
      </c>
      <c r="L20" s="78">
        <v>2015</v>
      </c>
      <c r="M20" s="78">
        <v>2017</v>
      </c>
      <c r="N20" s="79"/>
      <c r="O20" s="80">
        <v>2005</v>
      </c>
      <c r="P20" s="80">
        <v>2007</v>
      </c>
      <c r="Q20" s="80">
        <v>2009</v>
      </c>
      <c r="R20" s="80">
        <v>2011</v>
      </c>
      <c r="S20" s="80">
        <v>2013</v>
      </c>
      <c r="T20" s="80">
        <v>2015</v>
      </c>
      <c r="U20" s="80">
        <v>2017</v>
      </c>
    </row>
    <row r="21" spans="1:21" ht="15.75" customHeight="1" x14ac:dyDescent="0.25">
      <c r="B21" s="50"/>
      <c r="C21" s="50"/>
      <c r="D21" s="50"/>
      <c r="E21" s="50"/>
      <c r="F21" s="50"/>
      <c r="G21" s="50"/>
      <c r="H21" s="50"/>
      <c r="I21" s="50"/>
      <c r="J21" s="50"/>
      <c r="K21" s="50"/>
      <c r="L21" s="50"/>
      <c r="M21" s="50"/>
      <c r="N21" s="50"/>
      <c r="O21" s="51"/>
      <c r="P21" s="51"/>
      <c r="Q21" s="51"/>
      <c r="R21" s="51"/>
      <c r="S21" s="51"/>
      <c r="T21" s="51"/>
      <c r="U21" s="51"/>
    </row>
    <row r="22" spans="1:21" ht="15.75" customHeight="1" x14ac:dyDescent="0.25">
      <c r="A22" s="50"/>
      <c r="B22" s="69" t="s">
        <v>95</v>
      </c>
      <c r="C22" s="69" t="s">
        <v>101</v>
      </c>
      <c r="D22" s="69" t="s">
        <v>107</v>
      </c>
      <c r="E22" s="69"/>
      <c r="F22" s="69" t="s">
        <v>24</v>
      </c>
      <c r="G22" s="89">
        <v>447930</v>
      </c>
      <c r="H22" s="89">
        <v>475300</v>
      </c>
      <c r="I22" s="89">
        <v>426573</v>
      </c>
      <c r="J22" s="89">
        <v>407984</v>
      </c>
      <c r="K22" s="89">
        <v>271700</v>
      </c>
      <c r="L22" s="89">
        <v>252042</v>
      </c>
      <c r="M22" s="90">
        <v>296557</v>
      </c>
      <c r="N22" s="69"/>
      <c r="O22" s="70">
        <f t="shared" ref="O22:O23" si="5">G22/$G22*100</f>
        <v>100</v>
      </c>
      <c r="P22" s="70">
        <f t="shared" ref="P22:P23" si="6">H22/$G22*100</f>
        <v>106.11032973902172</v>
      </c>
      <c r="Q22" s="70">
        <f t="shared" ref="Q22:Q23" si="7">I22/$G22*100</f>
        <v>95.232067510548518</v>
      </c>
      <c r="R22" s="70">
        <f t="shared" ref="R22:R23" si="8">J22/$G22*100</f>
        <v>91.082088719219527</v>
      </c>
      <c r="S22" s="70">
        <f t="shared" ref="S22:S23" si="9">K22/$G22*100</f>
        <v>60.656799053423526</v>
      </c>
      <c r="T22" s="70">
        <f t="shared" ref="T22:U23" si="10">L22/$G22*100</f>
        <v>56.268166901078295</v>
      </c>
      <c r="U22" s="70">
        <f t="shared" si="10"/>
        <v>66.206103632263975</v>
      </c>
    </row>
    <row r="23" spans="1:21" ht="15.75" customHeight="1" x14ac:dyDescent="0.25">
      <c r="A23" s="50"/>
      <c r="B23" s="29" t="s">
        <v>96</v>
      </c>
      <c r="C23" s="29" t="s">
        <v>102</v>
      </c>
      <c r="D23" s="29" t="s">
        <v>237</v>
      </c>
      <c r="E23" s="29"/>
      <c r="F23" s="29" t="s">
        <v>72</v>
      </c>
      <c r="G23" s="31">
        <v>8.75</v>
      </c>
      <c r="H23" s="31">
        <v>10.27</v>
      </c>
      <c r="I23" s="31">
        <v>10.33</v>
      </c>
      <c r="J23" s="31">
        <v>9.76</v>
      </c>
      <c r="K23" s="31">
        <v>9.5399999999999991</v>
      </c>
      <c r="L23" s="31">
        <v>8.0500000000000007</v>
      </c>
      <c r="M23" s="92">
        <v>7.2</v>
      </c>
      <c r="N23" s="29"/>
      <c r="O23" s="52">
        <f t="shared" si="5"/>
        <v>100</v>
      </c>
      <c r="P23" s="52">
        <f t="shared" si="6"/>
        <v>117.37142857142857</v>
      </c>
      <c r="Q23" s="52">
        <f t="shared" si="7"/>
        <v>118.05714285714286</v>
      </c>
      <c r="R23" s="52">
        <f t="shared" si="8"/>
        <v>111.54285714285714</v>
      </c>
      <c r="S23" s="52">
        <f t="shared" si="9"/>
        <v>109.02857142857141</v>
      </c>
      <c r="T23" s="52">
        <f t="shared" si="10"/>
        <v>92</v>
      </c>
      <c r="U23" s="52">
        <f t="shared" si="10"/>
        <v>82.285714285714278</v>
      </c>
    </row>
    <row r="24" spans="1:21" ht="15.75" customHeight="1" x14ac:dyDescent="0.25">
      <c r="A24" s="50"/>
      <c r="B24" s="69" t="s">
        <v>97</v>
      </c>
      <c r="C24" s="69" t="s">
        <v>103</v>
      </c>
      <c r="D24" s="91" t="s">
        <v>304</v>
      </c>
      <c r="E24" s="69"/>
      <c r="F24" s="69" t="s">
        <v>72</v>
      </c>
      <c r="G24" s="71"/>
      <c r="H24" s="71">
        <v>11.5</v>
      </c>
      <c r="I24" s="71">
        <v>11.3</v>
      </c>
      <c r="J24" s="71">
        <v>9.8000000000000007</v>
      </c>
      <c r="K24" s="71">
        <v>9.3000000000000007</v>
      </c>
      <c r="L24" s="71">
        <v>9.3000000000000007</v>
      </c>
      <c r="M24" s="93">
        <v>10</v>
      </c>
      <c r="N24" s="69"/>
      <c r="O24" s="70"/>
      <c r="P24" s="70">
        <f t="shared" ref="P24:U24" si="11">H24/$H24*100</f>
        <v>100</v>
      </c>
      <c r="Q24" s="70">
        <f t="shared" si="11"/>
        <v>98.260869565217405</v>
      </c>
      <c r="R24" s="70">
        <f t="shared" si="11"/>
        <v>85.217391304347828</v>
      </c>
      <c r="S24" s="70">
        <f t="shared" si="11"/>
        <v>80.869565217391312</v>
      </c>
      <c r="T24" s="70">
        <f t="shared" si="11"/>
        <v>80.869565217391312</v>
      </c>
      <c r="U24" s="70">
        <f t="shared" si="11"/>
        <v>86.956521739130437</v>
      </c>
    </row>
    <row r="25" spans="1:21" ht="15.75" customHeight="1" x14ac:dyDescent="0.25">
      <c r="A25" s="50"/>
      <c r="B25" s="29" t="s">
        <v>98</v>
      </c>
      <c r="C25" s="29" t="s">
        <v>104</v>
      </c>
      <c r="D25" s="43" t="s">
        <v>257</v>
      </c>
      <c r="E25" s="29"/>
      <c r="F25" s="29" t="s">
        <v>72</v>
      </c>
      <c r="G25" s="31"/>
      <c r="H25" s="31">
        <v>9.4</v>
      </c>
      <c r="I25" s="31">
        <v>9.4</v>
      </c>
      <c r="J25" s="31">
        <v>8.1</v>
      </c>
      <c r="K25" s="31">
        <v>7.5</v>
      </c>
      <c r="L25" s="31">
        <v>8.1999999999999993</v>
      </c>
      <c r="M25" s="92">
        <v>7.4</v>
      </c>
      <c r="N25" s="29"/>
      <c r="O25" s="52"/>
      <c r="P25" s="52">
        <f t="shared" ref="P25:P27" si="12">H25/$H25*100</f>
        <v>100</v>
      </c>
      <c r="Q25" s="52">
        <f t="shared" ref="Q25:U27" si="13">I25/$H25*100</f>
        <v>100</v>
      </c>
      <c r="R25" s="52">
        <f t="shared" si="13"/>
        <v>86.170212765957444</v>
      </c>
      <c r="S25" s="52">
        <f t="shared" si="13"/>
        <v>79.787234042553195</v>
      </c>
      <c r="T25" s="52">
        <f t="shared" si="13"/>
        <v>87.234042553191486</v>
      </c>
      <c r="U25" s="52">
        <f t="shared" si="13"/>
        <v>78.723404255319153</v>
      </c>
    </row>
    <row r="26" spans="1:21" ht="15.75" customHeight="1" x14ac:dyDescent="0.25">
      <c r="A26" s="50"/>
      <c r="B26" s="69" t="s">
        <v>99</v>
      </c>
      <c r="C26" s="69" t="s">
        <v>105</v>
      </c>
      <c r="D26" s="91" t="s">
        <v>258</v>
      </c>
      <c r="E26" s="69"/>
      <c r="F26" s="69" t="s">
        <v>72</v>
      </c>
      <c r="G26" s="71"/>
      <c r="H26" s="71">
        <v>14.4</v>
      </c>
      <c r="I26" s="71">
        <v>14.4</v>
      </c>
      <c r="J26" s="71">
        <v>11.5</v>
      </c>
      <c r="K26" s="71">
        <v>8.5</v>
      </c>
      <c r="L26" s="71">
        <v>7.7</v>
      </c>
      <c r="M26" s="93">
        <v>9.1</v>
      </c>
      <c r="N26" s="69"/>
      <c r="O26" s="70"/>
      <c r="P26" s="70">
        <f t="shared" si="12"/>
        <v>100</v>
      </c>
      <c r="Q26" s="70">
        <f t="shared" si="13"/>
        <v>100</v>
      </c>
      <c r="R26" s="70">
        <f t="shared" si="13"/>
        <v>79.8611111111111</v>
      </c>
      <c r="S26" s="70">
        <f t="shared" si="13"/>
        <v>59.027777777777779</v>
      </c>
      <c r="T26" s="70">
        <f t="shared" si="13"/>
        <v>53.472222222222221</v>
      </c>
      <c r="U26" s="70">
        <f t="shared" si="13"/>
        <v>63.194444444444443</v>
      </c>
    </row>
    <row r="27" spans="1:21" ht="15.75" customHeight="1" x14ac:dyDescent="0.25">
      <c r="A27" s="50"/>
      <c r="B27" s="29" t="s">
        <v>100</v>
      </c>
      <c r="C27" s="29" t="s">
        <v>106</v>
      </c>
      <c r="D27" s="43" t="s">
        <v>259</v>
      </c>
      <c r="E27" s="29"/>
      <c r="F27" s="29" t="s">
        <v>72</v>
      </c>
      <c r="G27" s="31"/>
      <c r="H27" s="31">
        <v>21.2</v>
      </c>
      <c r="I27" s="31">
        <v>19.100000000000001</v>
      </c>
      <c r="J27" s="31">
        <v>15.5</v>
      </c>
      <c r="K27" s="31">
        <v>15</v>
      </c>
      <c r="L27" s="31">
        <v>16.7</v>
      </c>
      <c r="M27" s="92">
        <v>15.3</v>
      </c>
      <c r="N27" s="29"/>
      <c r="O27" s="52"/>
      <c r="P27" s="52">
        <f t="shared" si="12"/>
        <v>100</v>
      </c>
      <c r="Q27" s="52">
        <f t="shared" si="13"/>
        <v>90.094339622641513</v>
      </c>
      <c r="R27" s="52">
        <f t="shared" si="13"/>
        <v>73.113207547169807</v>
      </c>
      <c r="S27" s="52">
        <f t="shared" si="13"/>
        <v>70.754716981132077</v>
      </c>
      <c r="T27" s="52">
        <f t="shared" si="13"/>
        <v>78.773584905660371</v>
      </c>
      <c r="U27" s="52">
        <f t="shared" si="13"/>
        <v>72.169811320754718</v>
      </c>
    </row>
    <row r="28" spans="1:21" ht="15.75" customHeight="1" x14ac:dyDescent="0.25">
      <c r="B28" s="29"/>
      <c r="C28" s="29"/>
      <c r="D28" s="29"/>
      <c r="E28" s="29"/>
      <c r="F28" s="29"/>
      <c r="G28" s="29"/>
      <c r="H28" s="29"/>
      <c r="I28" s="29"/>
      <c r="J28" s="29"/>
      <c r="K28" s="29"/>
      <c r="L28" s="29"/>
      <c r="M28" s="29"/>
      <c r="N28" s="29"/>
      <c r="O28" s="52"/>
      <c r="P28" s="52"/>
      <c r="Q28" s="52"/>
      <c r="R28" s="52"/>
      <c r="S28" s="52"/>
      <c r="T28" s="52"/>
      <c r="U28" s="52"/>
    </row>
    <row r="29" spans="1:21" ht="15.75" customHeight="1" x14ac:dyDescent="0.3">
      <c r="B29" s="74"/>
      <c r="C29" s="74"/>
      <c r="D29" s="75" t="s">
        <v>251</v>
      </c>
      <c r="E29" s="74"/>
      <c r="F29" s="74"/>
      <c r="G29" s="74"/>
      <c r="H29" s="74"/>
      <c r="I29" s="74"/>
      <c r="J29" s="74"/>
      <c r="K29" s="74"/>
      <c r="L29" s="74"/>
      <c r="M29" s="74"/>
      <c r="N29" s="74"/>
      <c r="O29" s="81">
        <f>AVERAGE(O22:O23)</f>
        <v>100</v>
      </c>
      <c r="P29" s="81">
        <f>AVERAGE(P22:P23)</f>
        <v>111.74087915522514</v>
      </c>
      <c r="Q29" s="81">
        <f>AVERAGE(Q22:Q27)</f>
        <v>100.27406992592506</v>
      </c>
      <c r="R29" s="81">
        <f t="shared" ref="R29:T29" si="14">AVERAGE(R22:R27)</f>
        <v>87.83114476511048</v>
      </c>
      <c r="S29" s="81">
        <f t="shared" si="14"/>
        <v>76.687444083474873</v>
      </c>
      <c r="T29" s="81">
        <f t="shared" si="14"/>
        <v>74.769596966590612</v>
      </c>
      <c r="U29" s="81">
        <f>IF(COUNTBLANK(U22:U27)=COUNTBLANK(B22:B27),AVERAGE(U22:U27),"")</f>
        <v>74.922666612937846</v>
      </c>
    </row>
    <row r="30" spans="1:21" ht="15.75" customHeight="1" x14ac:dyDescent="0.25">
      <c r="B30" s="29"/>
      <c r="C30" s="29"/>
      <c r="D30" s="29"/>
      <c r="E30" s="29"/>
      <c r="F30" s="29"/>
      <c r="G30" s="29"/>
      <c r="H30" s="29"/>
      <c r="I30" s="29"/>
      <c r="J30" s="29"/>
      <c r="K30" s="29"/>
      <c r="L30" s="29"/>
      <c r="M30" s="29"/>
      <c r="N30" s="29"/>
      <c r="O30" s="53"/>
      <c r="P30" s="53"/>
      <c r="Q30" s="53"/>
      <c r="R30" s="53"/>
      <c r="S30" s="53"/>
      <c r="T30" s="53"/>
      <c r="U30" s="53"/>
    </row>
    <row r="31" spans="1:21" ht="15.75" customHeight="1" x14ac:dyDescent="0.25">
      <c r="B31" s="29"/>
      <c r="C31" s="29"/>
      <c r="D31" s="29"/>
      <c r="E31" s="29"/>
      <c r="F31" s="29"/>
      <c r="G31" s="29"/>
      <c r="H31" s="29"/>
      <c r="I31" s="29"/>
      <c r="J31" s="29"/>
      <c r="K31" s="29"/>
      <c r="L31" s="29"/>
      <c r="M31" s="29"/>
      <c r="N31" s="29"/>
      <c r="O31" s="53"/>
      <c r="P31" s="53"/>
      <c r="Q31" s="53"/>
      <c r="R31" s="53"/>
      <c r="S31" s="53"/>
      <c r="T31" s="53"/>
      <c r="U31" s="53"/>
    </row>
    <row r="32" spans="1:21" ht="15.75" customHeight="1" x14ac:dyDescent="0.3">
      <c r="B32" s="182" t="s">
        <v>108</v>
      </c>
      <c r="C32" s="182"/>
      <c r="D32" s="182"/>
      <c r="E32" s="79"/>
      <c r="F32" s="75" t="s">
        <v>22</v>
      </c>
      <c r="G32" s="74"/>
      <c r="H32" s="74"/>
      <c r="I32" s="74"/>
      <c r="J32" s="74"/>
      <c r="K32" s="74"/>
      <c r="L32" s="74"/>
      <c r="M32" s="74"/>
      <c r="N32" s="74"/>
      <c r="O32" s="76" t="s">
        <v>23</v>
      </c>
      <c r="P32" s="77"/>
      <c r="Q32" s="77"/>
      <c r="R32" s="77"/>
      <c r="S32" s="77"/>
      <c r="T32" s="77"/>
      <c r="U32" s="77"/>
    </row>
    <row r="33" spans="1:21" ht="15.75" customHeight="1" x14ac:dyDescent="0.25">
      <c r="B33" s="182"/>
      <c r="C33" s="182"/>
      <c r="D33" s="182"/>
      <c r="E33" s="79"/>
      <c r="F33" s="78" t="s">
        <v>2</v>
      </c>
      <c r="G33" s="78">
        <v>2005</v>
      </c>
      <c r="H33" s="78">
        <v>2007</v>
      </c>
      <c r="I33" s="78">
        <v>2009</v>
      </c>
      <c r="J33" s="78">
        <v>2011</v>
      </c>
      <c r="K33" s="78">
        <v>2013</v>
      </c>
      <c r="L33" s="78">
        <v>2015</v>
      </c>
      <c r="M33" s="78">
        <v>2017</v>
      </c>
      <c r="N33" s="79"/>
      <c r="O33" s="80">
        <v>2005</v>
      </c>
      <c r="P33" s="80">
        <v>2007</v>
      </c>
      <c r="Q33" s="80">
        <v>2009</v>
      </c>
      <c r="R33" s="80">
        <v>2011</v>
      </c>
      <c r="S33" s="80">
        <v>2013</v>
      </c>
      <c r="T33" s="80">
        <v>2015</v>
      </c>
      <c r="U33" s="80">
        <v>2017</v>
      </c>
    </row>
    <row r="34" spans="1:21" ht="15.75" customHeight="1" x14ac:dyDescent="0.25">
      <c r="B34" s="29"/>
      <c r="C34" s="29"/>
      <c r="D34" s="29"/>
      <c r="E34" s="29"/>
      <c r="F34" s="29"/>
      <c r="G34" s="29"/>
      <c r="H34" s="29"/>
      <c r="I34" s="29"/>
      <c r="J34" s="29"/>
      <c r="K34" s="29"/>
      <c r="L34" s="29"/>
      <c r="M34" s="29"/>
      <c r="N34" s="29"/>
      <c r="O34" s="52"/>
      <c r="P34" s="52"/>
      <c r="Q34" s="52"/>
      <c r="R34" s="52"/>
      <c r="S34" s="52"/>
      <c r="T34" s="52"/>
      <c r="U34" s="52"/>
    </row>
    <row r="35" spans="1:21" ht="15.75" customHeight="1" x14ac:dyDescent="0.25">
      <c r="A35" s="50"/>
      <c r="B35" s="69" t="s">
        <v>109</v>
      </c>
      <c r="C35" s="69" t="s">
        <v>113</v>
      </c>
      <c r="D35" s="69" t="s">
        <v>119</v>
      </c>
      <c r="E35" s="69"/>
      <c r="F35" s="72" t="s">
        <v>120</v>
      </c>
      <c r="G35" s="69">
        <v>20.6</v>
      </c>
      <c r="H35" s="69">
        <v>19</v>
      </c>
      <c r="I35" s="69">
        <v>17.899999999999999</v>
      </c>
      <c r="J35" s="69">
        <v>15.1</v>
      </c>
      <c r="K35" s="69">
        <v>9.5</v>
      </c>
      <c r="L35" s="69">
        <v>9.3000000000000007</v>
      </c>
      <c r="M35" s="91">
        <v>4.24</v>
      </c>
      <c r="N35" s="69"/>
      <c r="O35" s="70">
        <f t="shared" ref="O35:O38" si="15">G35/$G35*100</f>
        <v>100</v>
      </c>
      <c r="P35" s="70">
        <f t="shared" ref="P35:P38" si="16">H35/$G35*100</f>
        <v>92.233009708737853</v>
      </c>
      <c r="Q35" s="70">
        <f t="shared" ref="Q35:Q38" si="17">I35/$G35*100</f>
        <v>86.893203883495133</v>
      </c>
      <c r="R35" s="70">
        <f t="shared" ref="R35:R38" si="18">J35/$G35*100</f>
        <v>73.300970873786397</v>
      </c>
      <c r="S35" s="70">
        <f t="shared" ref="S35:S38" si="19">K35/$G35*100</f>
        <v>46.116504854368927</v>
      </c>
      <c r="T35" s="70">
        <f t="shared" ref="T35:U38" si="20">L35/$G35*100</f>
        <v>45.145631067961169</v>
      </c>
      <c r="U35" s="70">
        <f t="shared" si="20"/>
        <v>20.582524271844662</v>
      </c>
    </row>
    <row r="36" spans="1:21" ht="15.75" customHeight="1" x14ac:dyDescent="0.25">
      <c r="A36" s="50"/>
      <c r="B36" s="29" t="s">
        <v>110</v>
      </c>
      <c r="C36" s="29" t="s">
        <v>114</v>
      </c>
      <c r="D36" s="29" t="s">
        <v>117</v>
      </c>
      <c r="E36" s="29"/>
      <c r="F36" s="54" t="s">
        <v>24</v>
      </c>
      <c r="G36" s="44">
        <v>3397</v>
      </c>
      <c r="H36" s="44">
        <v>3149</v>
      </c>
      <c r="I36" s="44">
        <v>2427</v>
      </c>
      <c r="J36" s="44">
        <v>1876</v>
      </c>
      <c r="K36" s="44">
        <v>1392</v>
      </c>
      <c r="L36" s="44">
        <v>1130</v>
      </c>
      <c r="M36" s="43">
        <v>840</v>
      </c>
      <c r="N36" s="29"/>
      <c r="O36" s="52">
        <f t="shared" si="15"/>
        <v>100</v>
      </c>
      <c r="P36" s="52">
        <f t="shared" si="16"/>
        <v>92.699440682955554</v>
      </c>
      <c r="Q36" s="52">
        <f t="shared" si="17"/>
        <v>71.445392993818075</v>
      </c>
      <c r="R36" s="52">
        <f t="shared" si="18"/>
        <v>55.225198704739476</v>
      </c>
      <c r="S36" s="52">
        <f t="shared" si="19"/>
        <v>40.977332940830145</v>
      </c>
      <c r="T36" s="52">
        <f t="shared" si="20"/>
        <v>33.264645275242863</v>
      </c>
      <c r="U36" s="52">
        <f t="shared" si="20"/>
        <v>24.727700912569915</v>
      </c>
    </row>
    <row r="37" spans="1:21" ht="15.75" customHeight="1" x14ac:dyDescent="0.25">
      <c r="A37" s="50"/>
      <c r="B37" s="69" t="s">
        <v>111</v>
      </c>
      <c r="C37" s="69" t="s">
        <v>115</v>
      </c>
      <c r="D37" s="91" t="s">
        <v>260</v>
      </c>
      <c r="E37" s="69"/>
      <c r="F37" s="72" t="s">
        <v>120</v>
      </c>
      <c r="G37" s="69">
        <v>47.6</v>
      </c>
      <c r="H37" s="69">
        <v>48.6</v>
      </c>
      <c r="I37" s="69">
        <v>49.4</v>
      </c>
      <c r="J37" s="73">
        <v>46.871641000000004</v>
      </c>
      <c r="K37" s="73">
        <v>41</v>
      </c>
      <c r="L37" s="73">
        <v>39</v>
      </c>
      <c r="M37" s="94">
        <v>41</v>
      </c>
      <c r="N37" s="69"/>
      <c r="O37" s="70">
        <f t="shared" si="15"/>
        <v>100</v>
      </c>
      <c r="P37" s="70">
        <f t="shared" si="16"/>
        <v>102.10084033613444</v>
      </c>
      <c r="Q37" s="70">
        <f t="shared" si="17"/>
        <v>103.781512605042</v>
      </c>
      <c r="R37" s="70">
        <f t="shared" si="18"/>
        <v>98.469834033613452</v>
      </c>
      <c r="S37" s="70">
        <f t="shared" si="19"/>
        <v>86.134453781512605</v>
      </c>
      <c r="T37" s="70">
        <f t="shared" si="20"/>
        <v>81.932773109243698</v>
      </c>
      <c r="U37" s="70">
        <f t="shared" si="20"/>
        <v>86.134453781512605</v>
      </c>
    </row>
    <row r="38" spans="1:21" ht="15.75" customHeight="1" x14ac:dyDescent="0.25">
      <c r="A38" s="50"/>
      <c r="B38" s="29" t="s">
        <v>112</v>
      </c>
      <c r="C38" s="29" t="s">
        <v>116</v>
      </c>
      <c r="D38" s="29" t="s">
        <v>118</v>
      </c>
      <c r="E38" s="29"/>
      <c r="F38" s="54" t="s">
        <v>120</v>
      </c>
      <c r="G38" s="29">
        <v>27.6</v>
      </c>
      <c r="H38" s="29">
        <v>32.4</v>
      </c>
      <c r="I38" s="29">
        <v>29.6</v>
      </c>
      <c r="J38" s="29">
        <v>25.8</v>
      </c>
      <c r="K38" s="29">
        <v>15.5</v>
      </c>
      <c r="L38" s="29">
        <v>8.9</v>
      </c>
      <c r="M38" s="43">
        <v>4.79</v>
      </c>
      <c r="N38" s="29"/>
      <c r="O38" s="52">
        <f t="shared" si="15"/>
        <v>100</v>
      </c>
      <c r="P38" s="52">
        <f t="shared" si="16"/>
        <v>117.39130434782608</v>
      </c>
      <c r="Q38" s="52">
        <f t="shared" si="17"/>
        <v>107.24637681159422</v>
      </c>
      <c r="R38" s="52">
        <f t="shared" si="18"/>
        <v>93.478260869565204</v>
      </c>
      <c r="S38" s="52">
        <f t="shared" si="19"/>
        <v>56.159420289855063</v>
      </c>
      <c r="T38" s="52">
        <f t="shared" si="20"/>
        <v>32.246376811594203</v>
      </c>
      <c r="U38" s="52">
        <f t="shared" si="20"/>
        <v>17.355072463768114</v>
      </c>
    </row>
    <row r="39" spans="1:21" ht="15.75" customHeight="1" x14ac:dyDescent="0.25">
      <c r="A39" s="50"/>
      <c r="O39" s="28"/>
      <c r="P39" s="28"/>
      <c r="Q39" s="28"/>
      <c r="R39" s="28"/>
      <c r="S39" s="28"/>
      <c r="T39" s="28"/>
      <c r="U39" s="28"/>
    </row>
    <row r="40" spans="1:21" ht="15.75" customHeight="1" x14ac:dyDescent="0.3">
      <c r="B40" s="74"/>
      <c r="C40" s="74"/>
      <c r="D40" s="75" t="s">
        <v>251</v>
      </c>
      <c r="E40" s="74"/>
      <c r="F40" s="74"/>
      <c r="G40" s="74"/>
      <c r="H40" s="74"/>
      <c r="I40" s="74"/>
      <c r="J40" s="74"/>
      <c r="K40" s="74"/>
      <c r="L40" s="74"/>
      <c r="M40" s="74"/>
      <c r="N40" s="74"/>
      <c r="O40" s="81">
        <f>AVERAGE(O35:O38)</f>
        <v>100</v>
      </c>
      <c r="P40" s="81">
        <f t="shared" ref="P40:T40" si="21">AVERAGE(P35:P38)</f>
        <v>101.10614876891349</v>
      </c>
      <c r="Q40" s="81">
        <f t="shared" si="21"/>
        <v>92.341621573487345</v>
      </c>
      <c r="R40" s="81">
        <f t="shared" si="21"/>
        <v>80.118566120426124</v>
      </c>
      <c r="S40" s="81">
        <f t="shared" si="21"/>
        <v>57.346927966641687</v>
      </c>
      <c r="T40" s="81">
        <f t="shared" si="21"/>
        <v>48.147356566010487</v>
      </c>
      <c r="U40" s="81">
        <f>IF(COUNTBLANK(U35:U38)=COUNTBLANK(B35:B38),AVERAGE(U35:U38),"")</f>
        <v>37.199937857423826</v>
      </c>
    </row>
    <row r="41" spans="1:21" ht="15.75" customHeight="1" x14ac:dyDescent="0.25">
      <c r="B41" s="55"/>
      <c r="C41" s="55"/>
      <c r="D41" s="55"/>
      <c r="E41" s="50"/>
      <c r="F41" s="56"/>
      <c r="G41" s="50"/>
      <c r="H41" s="50"/>
      <c r="I41" s="50"/>
      <c r="J41" s="50"/>
      <c r="K41" s="50"/>
      <c r="L41" s="50"/>
      <c r="M41" s="50"/>
      <c r="N41" s="50"/>
      <c r="O41" s="57"/>
      <c r="P41" s="58"/>
      <c r="Q41" s="58"/>
      <c r="R41" s="58"/>
      <c r="S41" s="58"/>
      <c r="T41" s="58"/>
      <c r="U41" s="58"/>
    </row>
    <row r="42" spans="1:21" ht="15.75" customHeight="1" x14ac:dyDescent="0.25">
      <c r="B42" s="55"/>
      <c r="C42" s="55"/>
      <c r="D42" s="55"/>
      <c r="E42" s="50"/>
      <c r="F42" s="59"/>
      <c r="G42" s="59"/>
      <c r="H42" s="59"/>
      <c r="I42" s="59"/>
      <c r="J42" s="59"/>
      <c r="K42" s="59"/>
      <c r="L42" s="59"/>
      <c r="M42" s="59"/>
      <c r="N42" s="29"/>
      <c r="O42" s="60"/>
      <c r="P42" s="60"/>
      <c r="Q42" s="60"/>
      <c r="R42" s="60"/>
      <c r="S42" s="60"/>
      <c r="T42" s="60"/>
      <c r="U42" s="60"/>
    </row>
    <row r="43" spans="1:21" ht="15.75" customHeight="1" x14ac:dyDescent="0.3">
      <c r="B43" s="182" t="s">
        <v>121</v>
      </c>
      <c r="C43" s="182"/>
      <c r="D43" s="182"/>
      <c r="E43" s="79"/>
      <c r="F43" s="75" t="s">
        <v>22</v>
      </c>
      <c r="G43" s="74"/>
      <c r="H43" s="74"/>
      <c r="I43" s="74"/>
      <c r="J43" s="74"/>
      <c r="K43" s="74"/>
      <c r="L43" s="74"/>
      <c r="M43" s="74"/>
      <c r="N43" s="74"/>
      <c r="O43" s="76" t="s">
        <v>23</v>
      </c>
      <c r="P43" s="77"/>
      <c r="Q43" s="77"/>
      <c r="R43" s="77"/>
      <c r="S43" s="77"/>
      <c r="T43" s="77"/>
      <c r="U43" s="77"/>
    </row>
    <row r="44" spans="1:21" ht="15.75" customHeight="1" x14ac:dyDescent="0.25">
      <c r="B44" s="182"/>
      <c r="C44" s="182"/>
      <c r="D44" s="182"/>
      <c r="E44" s="79"/>
      <c r="F44" s="78" t="s">
        <v>2</v>
      </c>
      <c r="G44" s="78">
        <v>2005</v>
      </c>
      <c r="H44" s="78">
        <v>2007</v>
      </c>
      <c r="I44" s="78">
        <v>2009</v>
      </c>
      <c r="J44" s="78">
        <v>2011</v>
      </c>
      <c r="K44" s="78">
        <v>2013</v>
      </c>
      <c r="L44" s="78">
        <v>2015</v>
      </c>
      <c r="M44" s="78">
        <v>2017</v>
      </c>
      <c r="N44" s="79"/>
      <c r="O44" s="80">
        <v>2005</v>
      </c>
      <c r="P44" s="80">
        <v>2007</v>
      </c>
      <c r="Q44" s="80">
        <v>2009</v>
      </c>
      <c r="R44" s="80">
        <v>2011</v>
      </c>
      <c r="S44" s="80">
        <v>2013</v>
      </c>
      <c r="T44" s="80">
        <v>2015</v>
      </c>
      <c r="U44" s="80">
        <v>2017</v>
      </c>
    </row>
    <row r="45" spans="1:21" ht="15.75" customHeight="1" x14ac:dyDescent="0.25">
      <c r="B45" s="29"/>
      <c r="C45" s="29"/>
      <c r="D45" s="29"/>
      <c r="E45" s="29"/>
      <c r="F45" s="29"/>
      <c r="G45" s="52"/>
      <c r="H45" s="52"/>
      <c r="I45" s="52"/>
      <c r="J45" s="52"/>
      <c r="K45" s="52"/>
      <c r="L45" s="52"/>
      <c r="M45" s="52"/>
      <c r="N45" s="29"/>
      <c r="O45" s="52"/>
      <c r="P45" s="52"/>
      <c r="Q45" s="52"/>
      <c r="R45" s="52"/>
      <c r="S45" s="52"/>
      <c r="T45" s="52"/>
      <c r="U45" s="52"/>
    </row>
    <row r="46" spans="1:21" ht="15.75" customHeight="1" x14ac:dyDescent="0.25">
      <c r="A46" s="50"/>
      <c r="B46" s="69" t="s">
        <v>122</v>
      </c>
      <c r="C46" s="69" t="s">
        <v>125</v>
      </c>
      <c r="D46" s="91" t="s">
        <v>256</v>
      </c>
      <c r="E46" s="69"/>
      <c r="F46" s="72" t="s">
        <v>128</v>
      </c>
      <c r="G46" s="89">
        <v>2679</v>
      </c>
      <c r="H46" s="89">
        <v>3015</v>
      </c>
      <c r="I46" s="89">
        <v>3559</v>
      </c>
      <c r="J46" s="89">
        <v>4669</v>
      </c>
      <c r="K46" s="89">
        <v>4884</v>
      </c>
      <c r="L46" s="89">
        <v>4685</v>
      </c>
      <c r="M46" s="90">
        <v>3343</v>
      </c>
      <c r="N46" s="69"/>
      <c r="O46" s="70">
        <f t="shared" ref="O46:O47" si="22">G46/$G46*100</f>
        <v>100</v>
      </c>
      <c r="P46" s="70">
        <f t="shared" ref="P46:P47" si="23">H46/$G46*100</f>
        <v>112.54199328107504</v>
      </c>
      <c r="Q46" s="70">
        <f t="shared" ref="Q46:Q47" si="24">I46/$G46*100</f>
        <v>132.84807764091079</v>
      </c>
      <c r="R46" s="70">
        <f t="shared" ref="R46:R47" si="25">J46/$G46*100</f>
        <v>174.28144830160508</v>
      </c>
      <c r="S46" s="70">
        <f t="shared" ref="S46:S47" si="26">K46/$G46*100</f>
        <v>182.30683090705486</v>
      </c>
      <c r="T46" s="70">
        <f t="shared" ref="T46:U47" si="27">L46/$G46*100</f>
        <v>174.87868607689435</v>
      </c>
      <c r="U46" s="70">
        <f t="shared" si="27"/>
        <v>124.78536767450541</v>
      </c>
    </row>
    <row r="47" spans="1:21" ht="15.75" customHeight="1" x14ac:dyDescent="0.25">
      <c r="A47" s="50"/>
      <c r="B47" s="29" t="s">
        <v>123</v>
      </c>
      <c r="C47" s="29" t="s">
        <v>126</v>
      </c>
      <c r="D47" s="29" t="s">
        <v>319</v>
      </c>
      <c r="E47" s="29"/>
      <c r="F47" s="54" t="s">
        <v>25</v>
      </c>
      <c r="G47" s="29">
        <v>5.0999999999999996</v>
      </c>
      <c r="H47" s="29">
        <v>5.7</v>
      </c>
      <c r="I47" s="29">
        <v>6.4</v>
      </c>
      <c r="J47" s="29">
        <v>8.6</v>
      </c>
      <c r="K47" s="29">
        <v>8.1</v>
      </c>
      <c r="L47" s="29">
        <v>10.4</v>
      </c>
      <c r="M47" s="43">
        <v>10.8</v>
      </c>
      <c r="N47" s="29"/>
      <c r="O47" s="52">
        <f t="shared" si="22"/>
        <v>100</v>
      </c>
      <c r="P47" s="52">
        <f t="shared" si="23"/>
        <v>111.76470588235294</v>
      </c>
      <c r="Q47" s="52">
        <f t="shared" si="24"/>
        <v>125.4901960784314</v>
      </c>
      <c r="R47" s="52">
        <f t="shared" si="25"/>
        <v>168.62745098039215</v>
      </c>
      <c r="S47" s="52">
        <f t="shared" si="26"/>
        <v>158.82352941176472</v>
      </c>
      <c r="T47" s="52">
        <f t="shared" si="27"/>
        <v>203.92156862745102</v>
      </c>
      <c r="U47" s="52">
        <f t="shared" si="27"/>
        <v>211.76470588235298</v>
      </c>
    </row>
    <row r="48" spans="1:21" ht="15.75" customHeight="1" x14ac:dyDescent="0.25">
      <c r="A48" s="50"/>
      <c r="B48" s="91" t="s">
        <v>124</v>
      </c>
      <c r="C48" s="91" t="s">
        <v>127</v>
      </c>
      <c r="D48" s="91" t="s">
        <v>345</v>
      </c>
      <c r="E48" s="91"/>
      <c r="F48" s="171" t="s">
        <v>120</v>
      </c>
      <c r="G48" s="94">
        <v>39</v>
      </c>
      <c r="H48" s="94">
        <v>30.179832862138529</v>
      </c>
      <c r="I48" s="94">
        <v>32.848746596307677</v>
      </c>
      <c r="J48" s="94">
        <v>28.981152876916404</v>
      </c>
      <c r="K48" s="94">
        <v>53.445314645116511</v>
      </c>
      <c r="L48" s="94">
        <v>167.13400505761268</v>
      </c>
      <c r="M48" s="94">
        <v>91.046180653317492</v>
      </c>
      <c r="N48" s="91"/>
      <c r="O48" s="172">
        <f t="shared" ref="O48:U48" si="28">G48/$G48*100</f>
        <v>100</v>
      </c>
      <c r="P48" s="172">
        <f t="shared" si="28"/>
        <v>77.384186825996224</v>
      </c>
      <c r="Q48" s="172">
        <f t="shared" si="28"/>
        <v>84.227555375147887</v>
      </c>
      <c r="R48" s="172">
        <f t="shared" si="28"/>
        <v>74.310648402349756</v>
      </c>
      <c r="S48" s="172">
        <f t="shared" si="28"/>
        <v>137.03926832081157</v>
      </c>
      <c r="T48" s="172">
        <f t="shared" si="28"/>
        <v>428.54873091695555</v>
      </c>
      <c r="U48" s="172">
        <f t="shared" si="28"/>
        <v>233.45174526491667</v>
      </c>
    </row>
    <row r="49" spans="2:21" ht="15.75" customHeight="1" x14ac:dyDescent="0.3">
      <c r="B49" s="167"/>
      <c r="C49" s="167"/>
      <c r="D49" s="167"/>
      <c r="E49" s="167"/>
      <c r="F49" s="170"/>
      <c r="G49" s="168"/>
      <c r="H49" s="168"/>
      <c r="I49" s="168"/>
      <c r="J49" s="168"/>
      <c r="K49" s="168"/>
      <c r="L49" s="169"/>
      <c r="M49" s="169"/>
      <c r="N49" s="50"/>
      <c r="O49" s="51"/>
      <c r="P49" s="51"/>
      <c r="Q49" s="51"/>
      <c r="R49" s="51"/>
      <c r="S49" s="51"/>
      <c r="T49" s="51"/>
      <c r="U49" s="51"/>
    </row>
    <row r="50" spans="2:21" ht="15.75" customHeight="1" x14ac:dyDescent="0.3">
      <c r="B50" s="74"/>
      <c r="C50" s="74"/>
      <c r="D50" s="88" t="s">
        <v>251</v>
      </c>
      <c r="E50" s="74"/>
      <c r="F50" s="74"/>
      <c r="G50" s="74"/>
      <c r="H50" s="74"/>
      <c r="I50" s="74"/>
      <c r="J50" s="74"/>
      <c r="K50" s="74"/>
      <c r="L50" s="74"/>
      <c r="M50" s="74"/>
      <c r="N50" s="74"/>
      <c r="O50" s="81">
        <f t="shared" ref="O50:U50" si="29">AVERAGE(O46:O47)</f>
        <v>100</v>
      </c>
      <c r="P50" s="81">
        <f t="shared" si="29"/>
        <v>112.153349581714</v>
      </c>
      <c r="Q50" s="81">
        <f t="shared" si="29"/>
        <v>129.16913685967108</v>
      </c>
      <c r="R50" s="81">
        <f t="shared" si="29"/>
        <v>171.45444964099863</v>
      </c>
      <c r="S50" s="81">
        <f t="shared" si="29"/>
        <v>170.56518015940981</v>
      </c>
      <c r="T50" s="81">
        <f t="shared" si="29"/>
        <v>189.40012735217269</v>
      </c>
      <c r="U50" s="81">
        <f t="shared" si="29"/>
        <v>168.27503677842918</v>
      </c>
    </row>
    <row r="52" spans="2:21" ht="15.75" customHeight="1" x14ac:dyDescent="0.3">
      <c r="E52" s="50"/>
      <c r="F52" s="50"/>
      <c r="G52" s="168"/>
      <c r="H52" s="168"/>
      <c r="I52" s="168"/>
      <c r="J52" s="168"/>
      <c r="K52" s="168"/>
      <c r="L52" s="168"/>
      <c r="M52" s="169"/>
    </row>
  </sheetData>
  <mergeCells count="4">
    <mergeCell ref="B4:D5"/>
    <mergeCell ref="B19:D20"/>
    <mergeCell ref="B32:D33"/>
    <mergeCell ref="B43:D44"/>
  </mergeCells>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U58"/>
  <sheetViews>
    <sheetView zoomScaleNormal="100" workbookViewId="0"/>
  </sheetViews>
  <sheetFormatPr defaultColWidth="9.109375" defaultRowHeight="15.75" customHeight="1" x14ac:dyDescent="0.25"/>
  <cols>
    <col min="1" max="1" width="3.5546875" style="16" customWidth="1"/>
    <col min="2" max="2" width="5.33203125" style="16" customWidth="1"/>
    <col min="3" max="3" width="7.5546875" style="16" customWidth="1"/>
    <col min="4" max="4" width="71.44140625" style="16" customWidth="1"/>
    <col min="5" max="5" width="4.33203125" style="16" customWidth="1"/>
    <col min="6" max="6" width="9.109375" style="16"/>
    <col min="7" max="12" width="10.109375" style="16" bestFit="1" customWidth="1"/>
    <col min="13" max="13" width="10.109375" style="16" customWidth="1"/>
    <col min="14" max="14" width="4.33203125" style="16" customWidth="1"/>
    <col min="15" max="21" width="9.33203125" style="48" bestFit="1" customWidth="1"/>
    <col min="22" max="16384" width="9.109375" style="16"/>
  </cols>
  <sheetData>
    <row r="2" spans="2:21" ht="21" customHeight="1" x14ac:dyDescent="0.35">
      <c r="B2" s="129" t="s">
        <v>129</v>
      </c>
      <c r="C2" s="130"/>
      <c r="D2" s="131"/>
      <c r="F2" s="161" t="str">
        <f>IF(O2=TRUE,"Inflatiecorrectie (met 2005 als basisjaar) is ingeschakeld","Inflatiecorrectie (met 2005 als basisjaar) is uitgeschakeld")</f>
        <v>Inflatiecorrectie (met 2005 als basisjaar) is uitgeschakeld</v>
      </c>
      <c r="O2" s="162" t="b">
        <v>0</v>
      </c>
    </row>
    <row r="3" spans="2:21" ht="15.6" customHeight="1" x14ac:dyDescent="0.35">
      <c r="B3" s="129"/>
      <c r="C3" s="130"/>
      <c r="D3" s="131"/>
      <c r="F3" s="166" t="s">
        <v>317</v>
      </c>
      <c r="O3" s="162"/>
    </row>
    <row r="5" spans="2:21" ht="15.6" customHeight="1" x14ac:dyDescent="0.3">
      <c r="B5" s="183" t="s">
        <v>130</v>
      </c>
      <c r="C5" s="183"/>
      <c r="D5" s="183"/>
      <c r="E5" s="113"/>
      <c r="F5" s="114" t="s">
        <v>22</v>
      </c>
      <c r="G5" s="113"/>
      <c r="H5" s="113"/>
      <c r="I5" s="113"/>
      <c r="J5" s="113"/>
      <c r="K5" s="113"/>
      <c r="L5" s="113"/>
      <c r="M5" s="113"/>
      <c r="N5" s="113"/>
      <c r="O5" s="115" t="s">
        <v>23</v>
      </c>
      <c r="P5" s="116"/>
      <c r="Q5" s="116"/>
      <c r="R5" s="116"/>
      <c r="S5" s="116"/>
      <c r="T5" s="116"/>
      <c r="U5" s="116"/>
    </row>
    <row r="6" spans="2:21" ht="15.75" customHeight="1" x14ac:dyDescent="0.25">
      <c r="B6" s="183"/>
      <c r="C6" s="183"/>
      <c r="D6" s="183"/>
      <c r="E6" s="117"/>
      <c r="F6" s="117" t="s">
        <v>2</v>
      </c>
      <c r="G6" s="117">
        <v>2005</v>
      </c>
      <c r="H6" s="117">
        <v>2007</v>
      </c>
      <c r="I6" s="117">
        <v>2009</v>
      </c>
      <c r="J6" s="117">
        <v>2011</v>
      </c>
      <c r="K6" s="117">
        <v>2013</v>
      </c>
      <c r="L6" s="117">
        <v>2015</v>
      </c>
      <c r="M6" s="117">
        <v>2017</v>
      </c>
      <c r="N6" s="118"/>
      <c r="O6" s="119">
        <v>2005</v>
      </c>
      <c r="P6" s="119">
        <v>2007</v>
      </c>
      <c r="Q6" s="119">
        <v>2009</v>
      </c>
      <c r="R6" s="119">
        <v>2011</v>
      </c>
      <c r="S6" s="119">
        <v>2013</v>
      </c>
      <c r="T6" s="119">
        <v>2015</v>
      </c>
      <c r="U6" s="117">
        <v>2017</v>
      </c>
    </row>
    <row r="7" spans="2:21" ht="15.75" customHeight="1" x14ac:dyDescent="0.25">
      <c r="B7" s="13"/>
      <c r="C7" s="13"/>
      <c r="D7" s="13"/>
      <c r="E7" s="13"/>
      <c r="F7" s="13"/>
      <c r="G7" s="13"/>
      <c r="H7" s="13"/>
      <c r="I7" s="13"/>
      <c r="J7" s="13"/>
      <c r="K7" s="13"/>
      <c r="L7" s="13"/>
      <c r="M7" s="13"/>
      <c r="N7" s="14"/>
      <c r="O7" s="15"/>
      <c r="P7" s="15"/>
      <c r="Q7" s="15"/>
      <c r="R7" s="15"/>
      <c r="S7" s="15"/>
      <c r="T7" s="15"/>
      <c r="U7" s="15"/>
    </row>
    <row r="8" spans="2:21" ht="15.75" customHeight="1" x14ac:dyDescent="0.25">
      <c r="B8" s="62" t="s">
        <v>131</v>
      </c>
      <c r="C8" s="62" t="s">
        <v>146</v>
      </c>
      <c r="D8" s="132" t="s">
        <v>320</v>
      </c>
      <c r="E8" s="62"/>
      <c r="F8" s="62" t="s">
        <v>163</v>
      </c>
      <c r="G8" s="126">
        <f>IF(GeldstromenOrigineel!G7="","",IF($O$2=FALSE,GeldstromenOrigineel!G7,GeldstromenOrigineel!G7/Inflatie!$C$2))</f>
        <v>256</v>
      </c>
      <c r="H8" s="126">
        <f>IF(GeldstromenOrigineel!H7="","",IF($O$2=FALSE,GeldstromenOrigineel!H7,GeldstromenOrigineel!H7/Inflatie!$C$4))</f>
        <v>312</v>
      </c>
      <c r="I8" s="126">
        <f>IF(GeldstromenOrigineel!I7="","",IF($O$2=FALSE,GeldstromenOrigineel!I7,GeldstromenOrigineel!I7/Inflatie!$C$6))</f>
        <v>316</v>
      </c>
      <c r="J8" s="126">
        <f>IF(GeldstromenOrigineel!J7="","",IF($O$2=FALSE,GeldstromenOrigineel!J7,GeldstromenOrigineel!J7/Inflatie!$C$8))</f>
        <v>306</v>
      </c>
      <c r="K8" s="126">
        <f>IF(GeldstromenOrigineel!K7="","",IF($O$2=FALSE,GeldstromenOrigineel!K7,GeldstromenOrigineel!K7/Inflatie!$C$10))</f>
        <v>314</v>
      </c>
      <c r="L8" s="126">
        <f>IF(GeldstromenOrigineel!L7="","",IF($O$2=FALSE,GeldstromenOrigineel!L7,GeldstromenOrigineel!L7/Inflatie!$C$12))</f>
        <v>308</v>
      </c>
      <c r="M8" s="126">
        <f>IF(GeldstromenOrigineel!M7="","",IF($O$2=FALSE,GeldstromenOrigineel!M7,GeldstromenOrigineel!M7/Inflatie!$C$14))</f>
        <v>300.83714250000003</v>
      </c>
      <c r="N8" s="62"/>
      <c r="O8" s="64">
        <f>G8/$G8*100</f>
        <v>100</v>
      </c>
      <c r="P8" s="64">
        <f t="shared" ref="P8:U8" si="0">H8/$G8*100</f>
        <v>121.875</v>
      </c>
      <c r="Q8" s="64">
        <f t="shared" si="0"/>
        <v>123.4375</v>
      </c>
      <c r="R8" s="64">
        <f t="shared" si="0"/>
        <v>119.53125</v>
      </c>
      <c r="S8" s="64">
        <f t="shared" si="0"/>
        <v>122.65625</v>
      </c>
      <c r="T8" s="64">
        <f t="shared" si="0"/>
        <v>120.3125</v>
      </c>
      <c r="U8" s="64">
        <f t="shared" si="0"/>
        <v>117.51450878906252</v>
      </c>
    </row>
    <row r="9" spans="2:21" ht="15.75" customHeight="1" x14ac:dyDescent="0.25">
      <c r="B9" s="14" t="s">
        <v>132</v>
      </c>
      <c r="C9" s="14" t="s">
        <v>147</v>
      </c>
      <c r="D9" s="34" t="s">
        <v>321</v>
      </c>
      <c r="E9" s="14"/>
      <c r="F9" s="14" t="s">
        <v>163</v>
      </c>
      <c r="G9" s="163" t="str">
        <f>IF(GeldstromenOrigineel!G8="","",IF($O$2=FALSE,GeldstromenOrigineel!G8,GeldstromenOrigineel!G8/Inflatie!$C$2))</f>
        <v/>
      </c>
      <c r="H9" s="163">
        <f>IF(GeldstromenOrigineel!H8="","",IF($O$2=FALSE,GeldstromenOrigineel!H8,GeldstromenOrigineel!H8/Inflatie!$C$4))</f>
        <v>54.017999969999998</v>
      </c>
      <c r="I9" s="163">
        <f>IF(GeldstromenOrigineel!I8="","",IF($O$2=FALSE,GeldstromenOrigineel!I8,GeldstromenOrigineel!I8/Inflatie!$C$6))</f>
        <v>55.80900012</v>
      </c>
      <c r="J9" s="163">
        <f>IF(GeldstromenOrigineel!J8="","",IF($O$2=FALSE,GeldstromenOrigineel!J8,GeldstromenOrigineel!J8/Inflatie!$C$8))</f>
        <v>59.356999948999999</v>
      </c>
      <c r="K9" s="163">
        <f>IF(GeldstromenOrigineel!K8="","",IF($O$2=FALSE,GeldstromenOrigineel!K8,GeldstromenOrigineel!K8/Inflatie!$C$10))</f>
        <v>60.171000369999994</v>
      </c>
      <c r="L9" s="163">
        <f>IF(GeldstromenOrigineel!L8="","",IF($O$2=FALSE,GeldstromenOrigineel!L8,GeldstromenOrigineel!L8/Inflatie!$C$12))</f>
        <v>72.063128000000006</v>
      </c>
      <c r="M9" s="163">
        <f>IF(GeldstromenOrigineel!M8="","",IF($O$2=FALSE,GeldstromenOrigineel!M8,GeldstromenOrigineel!M8/Inflatie!$C$14))</f>
        <v>91.224450000000004</v>
      </c>
      <c r="N9" s="14"/>
      <c r="O9" s="21"/>
      <c r="P9" s="21">
        <f>H9/$H9*100</f>
        <v>100</v>
      </c>
      <c r="Q9" s="21">
        <f t="shared" ref="Q9:U9" si="1">I9/$H9*100</f>
        <v>103.31556175903343</v>
      </c>
      <c r="R9" s="21">
        <f t="shared" si="1"/>
        <v>109.8837424228315</v>
      </c>
      <c r="S9" s="21">
        <f t="shared" si="1"/>
        <v>111.39064830874375</v>
      </c>
      <c r="T9" s="21">
        <f t="shared" si="1"/>
        <v>133.40576852164418</v>
      </c>
      <c r="U9" s="21">
        <f t="shared" si="1"/>
        <v>168.87787413577578</v>
      </c>
    </row>
    <row r="10" spans="2:21" ht="15.75" customHeight="1" x14ac:dyDescent="0.25">
      <c r="B10" s="62" t="s">
        <v>133</v>
      </c>
      <c r="C10" s="62" t="s">
        <v>148</v>
      </c>
      <c r="D10" s="63" t="s">
        <v>161</v>
      </c>
      <c r="E10" s="62"/>
      <c r="F10" s="62" t="s">
        <v>163</v>
      </c>
      <c r="G10" s="126">
        <f>IF(GeldstromenOrigineel!G9="","",IF($O$2=FALSE,GeldstromenOrigineel!G9,GeldstromenOrigineel!G9/Inflatie!$C$2))</f>
        <v>10.812131000000001</v>
      </c>
      <c r="H10" s="126">
        <f>IF(GeldstromenOrigineel!H9="","",IF($O$2=FALSE,GeldstromenOrigineel!H9,GeldstromenOrigineel!H9/Inflatie!$C$4))</f>
        <v>11.077805</v>
      </c>
      <c r="I10" s="126">
        <f>IF(GeldstromenOrigineel!I9="","",IF($O$2=FALSE,GeldstromenOrigineel!I9,GeldstromenOrigineel!I9/Inflatie!$C$6))</f>
        <v>8.6705439999999996</v>
      </c>
      <c r="J10" s="126">
        <f>IF(GeldstromenOrigineel!J9="","",IF($O$2=FALSE,GeldstromenOrigineel!J9,GeldstromenOrigineel!J9/Inflatie!$C$8))</f>
        <v>7.4189590000000001</v>
      </c>
      <c r="K10" s="126">
        <f>IF(GeldstromenOrigineel!K9="","",IF($O$2=FALSE,GeldstromenOrigineel!K9,GeldstromenOrigineel!K9/Inflatie!$C$10))</f>
        <v>5.1710694950000002</v>
      </c>
      <c r="L10" s="126">
        <f>IF(GeldstromenOrigineel!L9="","",IF($O$2=FALSE,GeldstromenOrigineel!L9,GeldstromenOrigineel!L9/Inflatie!$C$12))</f>
        <v>4.4400000000000004</v>
      </c>
      <c r="M10" s="126">
        <f>IF(GeldstromenOrigineel!M9="","",IF($O$2=FALSE,GeldstromenOrigineel!M9,GeldstromenOrigineel!M9/Inflatie!$C$14))</f>
        <v>3.8397570000000001</v>
      </c>
      <c r="N10" s="62"/>
      <c r="O10" s="64">
        <f t="shared" ref="O10:U22" si="2">G10/$G10*100</f>
        <v>100</v>
      </c>
      <c r="P10" s="64">
        <f t="shared" si="2"/>
        <v>102.45718443477978</v>
      </c>
      <c r="Q10" s="64">
        <f t="shared" si="2"/>
        <v>80.192739063187446</v>
      </c>
      <c r="R10" s="64">
        <f t="shared" si="2"/>
        <v>68.616991414550938</v>
      </c>
      <c r="S10" s="64">
        <f t="shared" si="2"/>
        <v>47.826552369740988</v>
      </c>
      <c r="T10" s="64">
        <f t="shared" si="2"/>
        <v>41.064985246664143</v>
      </c>
      <c r="U10" s="64">
        <f t="shared" si="2"/>
        <v>35.513415440489943</v>
      </c>
    </row>
    <row r="11" spans="2:21" ht="15.75" customHeight="1" x14ac:dyDescent="0.25">
      <c r="B11" s="14" t="s">
        <v>135</v>
      </c>
      <c r="C11" s="14" t="s">
        <v>149</v>
      </c>
      <c r="D11" s="20" t="s">
        <v>162</v>
      </c>
      <c r="E11" s="14"/>
      <c r="F11" s="14" t="s">
        <v>163</v>
      </c>
      <c r="G11" s="163">
        <f>IF(GeldstromenOrigineel!G10="","",IF($O$2=FALSE,GeldstromenOrigineel!G10,GeldstromenOrigineel!G10/Inflatie!$C$2))</f>
        <v>97.1</v>
      </c>
      <c r="H11" s="163">
        <f>IF(GeldstromenOrigineel!H10="","",IF($O$2=FALSE,GeldstromenOrigineel!H10,GeldstromenOrigineel!H10/Inflatie!$C$4))</f>
        <v>93.8</v>
      </c>
      <c r="I11" s="163">
        <f>IF(GeldstromenOrigineel!I10="","",IF($O$2=FALSE,GeldstromenOrigineel!I10,GeldstromenOrigineel!I10/Inflatie!$C$6))</f>
        <v>105</v>
      </c>
      <c r="J11" s="163">
        <f>IF(GeldstromenOrigineel!J10="","",IF($O$2=FALSE,GeldstromenOrigineel!J10,GeldstromenOrigineel!J10/Inflatie!$C$8))</f>
        <v>105</v>
      </c>
      <c r="K11" s="163">
        <f>IF(GeldstromenOrigineel!K10="","",IF($O$2=FALSE,GeldstromenOrigineel!K10,GeldstromenOrigineel!K10/Inflatie!$C$10))</f>
        <v>101.20560709999999</v>
      </c>
      <c r="L11" s="163">
        <f>IF(GeldstromenOrigineel!L10="","",IF($O$2=FALSE,GeldstromenOrigineel!L10,GeldstromenOrigineel!L10/Inflatie!$C$12))</f>
        <v>91.4</v>
      </c>
      <c r="M11" s="163">
        <f>IF(GeldstromenOrigineel!M10="","",IF($O$2=FALSE,GeldstromenOrigineel!M10,GeldstromenOrigineel!M10/Inflatie!$C$14))</f>
        <v>93.1</v>
      </c>
      <c r="N11" s="14"/>
      <c r="O11" s="21">
        <f t="shared" si="2"/>
        <v>100</v>
      </c>
      <c r="P11" s="21">
        <f t="shared" si="2"/>
        <v>96.601441812564374</v>
      </c>
      <c r="Q11" s="21">
        <f t="shared" si="2"/>
        <v>108.13594232749743</v>
      </c>
      <c r="R11" s="21">
        <f t="shared" si="2"/>
        <v>108.13594232749743</v>
      </c>
      <c r="S11" s="21">
        <f t="shared" si="2"/>
        <v>104.22822564366632</v>
      </c>
      <c r="T11" s="21">
        <f t="shared" si="2"/>
        <v>94.129763130793009</v>
      </c>
      <c r="U11" s="21">
        <f t="shared" si="2"/>
        <v>95.880535530381053</v>
      </c>
    </row>
    <row r="12" spans="2:21" ht="15.75" customHeight="1" x14ac:dyDescent="0.25">
      <c r="B12" s="62" t="s">
        <v>134</v>
      </c>
      <c r="C12" s="62" t="s">
        <v>160</v>
      </c>
      <c r="D12" s="132" t="s">
        <v>305</v>
      </c>
      <c r="E12" s="62"/>
      <c r="F12" s="62" t="s">
        <v>163</v>
      </c>
      <c r="G12" s="126">
        <f>IF(GeldstromenOrigineel!G11="","",IF($O$2=FALSE,GeldstromenOrigineel!G11,GeldstromenOrigineel!G11/Inflatie!$C$2))</f>
        <v>142</v>
      </c>
      <c r="H12" s="126">
        <f>IF(GeldstromenOrigineel!H11="","",IF($O$2=FALSE,GeldstromenOrigineel!H11,GeldstromenOrigineel!H11/Inflatie!$C$4))</f>
        <v>167</v>
      </c>
      <c r="I12" s="126">
        <f>IF(GeldstromenOrigineel!I11="","",IF($O$2=FALSE,GeldstromenOrigineel!I11,GeldstromenOrigineel!I11/Inflatie!$C$6))</f>
        <v>195.22621830853896</v>
      </c>
      <c r="J12" s="126">
        <f>IF(GeldstromenOrigineel!J11="","",IF($O$2=FALSE,GeldstromenOrigineel!J11,GeldstromenOrigineel!J11/Inflatie!$C$8))</f>
        <v>244.65086515395706</v>
      </c>
      <c r="K12" s="126">
        <f>IF(GeldstromenOrigineel!K11="","",IF($O$2=FALSE,GeldstromenOrigineel!K11,GeldstromenOrigineel!K11/Inflatie!$C$10))</f>
        <v>294.76168590622802</v>
      </c>
      <c r="L12" s="126">
        <f>IF(GeldstromenOrigineel!L11="","",IF($O$2=FALSE,GeldstromenOrigineel!L11,GeldstromenOrigineel!L11/Inflatie!$C$12))</f>
        <v>383.9</v>
      </c>
      <c r="M12" s="126">
        <f>IF(GeldstromenOrigineel!M11="","",IF($O$2=FALSE,GeldstromenOrigineel!M11,GeldstromenOrigineel!M11/Inflatie!$C$14))</f>
        <v>408.7</v>
      </c>
      <c r="N12" s="62"/>
      <c r="O12" s="64">
        <f t="shared" si="2"/>
        <v>100</v>
      </c>
      <c r="P12" s="64">
        <f t="shared" si="2"/>
        <v>117.6056338028169</v>
      </c>
      <c r="Q12" s="64">
        <f t="shared" si="2"/>
        <v>137.48325232995703</v>
      </c>
      <c r="R12" s="64">
        <f t="shared" si="2"/>
        <v>172.28934165771622</v>
      </c>
      <c r="S12" s="64">
        <f t="shared" si="2"/>
        <v>207.57865204663943</v>
      </c>
      <c r="T12" s="64">
        <f t="shared" si="2"/>
        <v>270.35211267605632</v>
      </c>
      <c r="U12" s="64">
        <f t="shared" si="2"/>
        <v>287.81690140845069</v>
      </c>
    </row>
    <row r="13" spans="2:21" ht="15.75" customHeight="1" x14ac:dyDescent="0.25">
      <c r="B13" s="14" t="s">
        <v>136</v>
      </c>
      <c r="C13" s="14" t="s">
        <v>150</v>
      </c>
      <c r="D13" s="34" t="s">
        <v>266</v>
      </c>
      <c r="E13" s="14"/>
      <c r="F13" s="14" t="s">
        <v>163</v>
      </c>
      <c r="G13" s="163">
        <f>IF(GeldstromenOrigineel!G12="","",IF($O$2=FALSE,GeldstromenOrigineel!G12,GeldstromenOrigineel!G12/Inflatie!$C$2))</f>
        <v>596.1</v>
      </c>
      <c r="H13" s="163">
        <f>IF(GeldstromenOrigineel!H12="","",IF($O$2=FALSE,GeldstromenOrigineel!H12,GeldstromenOrigineel!H12/Inflatie!$C$4))</f>
        <v>627.79999999999995</v>
      </c>
      <c r="I13" s="163">
        <f>IF(GeldstromenOrigineel!I12="","",IF($O$2=FALSE,GeldstromenOrigineel!I12,GeldstromenOrigineel!I12/Inflatie!$C$6))</f>
        <v>641.70000000000005</v>
      </c>
      <c r="J13" s="163">
        <f>IF(GeldstromenOrigineel!J12="","",IF($O$2=FALSE,GeldstromenOrigineel!J12,GeldstromenOrigineel!J12/Inflatie!$C$8))</f>
        <v>597</v>
      </c>
      <c r="K13" s="163">
        <f>IF(GeldstromenOrigineel!K12="","",IF($O$2=FALSE,GeldstromenOrigineel!K12,GeldstromenOrigineel!K12/Inflatie!$C$10))</f>
        <v>525.29999999999995</v>
      </c>
      <c r="L13" s="163">
        <f>IF(GeldstromenOrigineel!L12="","",IF($O$2=FALSE,GeldstromenOrigineel!L12,GeldstromenOrigineel!L12/Inflatie!$C$12))</f>
        <v>500</v>
      </c>
      <c r="M13" s="163">
        <f>IF(GeldstromenOrigineel!M12="","",IF($O$2=FALSE,GeldstromenOrigineel!M12,GeldstromenOrigineel!M12/Inflatie!$C$14))</f>
        <v>530</v>
      </c>
      <c r="N13" s="14"/>
      <c r="O13" s="21">
        <f t="shared" si="2"/>
        <v>100</v>
      </c>
      <c r="P13" s="21">
        <f t="shared" si="2"/>
        <v>105.31789968126152</v>
      </c>
      <c r="Q13" s="21">
        <f t="shared" si="2"/>
        <v>107.64972320080524</v>
      </c>
      <c r="R13" s="21">
        <f t="shared" si="2"/>
        <v>100.15098137896325</v>
      </c>
      <c r="S13" s="21">
        <f t="shared" si="2"/>
        <v>88.122798188223442</v>
      </c>
      <c r="T13" s="21">
        <f t="shared" si="2"/>
        <v>83.878543868478445</v>
      </c>
      <c r="U13" s="21">
        <f t="shared" si="2"/>
        <v>88.911256500587143</v>
      </c>
    </row>
    <row r="14" spans="2:21" ht="15.75" customHeight="1" x14ac:dyDescent="0.25">
      <c r="B14" s="62" t="s">
        <v>137</v>
      </c>
      <c r="C14" s="62" t="s">
        <v>151</v>
      </c>
      <c r="D14" s="63" t="s">
        <v>322</v>
      </c>
      <c r="E14" s="62"/>
      <c r="F14" s="62" t="s">
        <v>163</v>
      </c>
      <c r="G14" s="126">
        <f>IF(GeldstromenOrigineel!G13="","",IF($O$2=FALSE,GeldstromenOrigineel!G13,GeldstromenOrigineel!G13/Inflatie!$C$2))</f>
        <v>343</v>
      </c>
      <c r="H14" s="126">
        <f>IF(GeldstromenOrigineel!H13="","",IF($O$2=FALSE,GeldstromenOrigineel!H13,GeldstromenOrigineel!H13/Inflatie!$C$4))</f>
        <v>294</v>
      </c>
      <c r="I14" s="126">
        <f>IF(GeldstromenOrigineel!I13="","",IF($O$2=FALSE,GeldstromenOrigineel!I13,GeldstromenOrigineel!I13/Inflatie!$C$6))</f>
        <v>258</v>
      </c>
      <c r="J14" s="126">
        <f>IF(GeldstromenOrigineel!J13="","",IF($O$2=FALSE,GeldstromenOrigineel!J13,GeldstromenOrigineel!J13/Inflatie!$C$8))</f>
        <v>214.2</v>
      </c>
      <c r="K14" s="126">
        <f>IF(GeldstromenOrigineel!K13="","",IF($O$2=FALSE,GeldstromenOrigineel!K13,GeldstromenOrigineel!K13/Inflatie!$C$10))</f>
        <v>191.7</v>
      </c>
      <c r="L14" s="126">
        <f>IF(GeldstromenOrigineel!L13="","",IF($O$2=FALSE,GeldstromenOrigineel!L13,GeldstromenOrigineel!L13/Inflatie!$C$12))</f>
        <v>212.9</v>
      </c>
      <c r="M14" s="126">
        <f>IF(GeldstromenOrigineel!M13="","",IF($O$2=FALSE,GeldstromenOrigineel!M13,GeldstromenOrigineel!M13/Inflatie!$C$14))</f>
        <v>224.5</v>
      </c>
      <c r="N14" s="62"/>
      <c r="O14" s="64">
        <f t="shared" si="2"/>
        <v>100</v>
      </c>
      <c r="P14" s="64">
        <f t="shared" si="2"/>
        <v>85.714285714285708</v>
      </c>
      <c r="Q14" s="64">
        <f t="shared" si="2"/>
        <v>75.218658892128275</v>
      </c>
      <c r="R14" s="64">
        <f t="shared" si="2"/>
        <v>62.448979591836732</v>
      </c>
      <c r="S14" s="64">
        <f t="shared" si="2"/>
        <v>55.889212827988331</v>
      </c>
      <c r="T14" s="64">
        <f t="shared" si="2"/>
        <v>62.069970845481052</v>
      </c>
      <c r="U14" s="64">
        <f t="shared" si="2"/>
        <v>65.451895043731781</v>
      </c>
    </row>
    <row r="15" spans="2:21" ht="15.75" customHeight="1" x14ac:dyDescent="0.25">
      <c r="B15" s="14" t="s">
        <v>138</v>
      </c>
      <c r="C15" s="14" t="s">
        <v>152</v>
      </c>
      <c r="D15" s="34" t="s">
        <v>323</v>
      </c>
      <c r="E15" s="14"/>
      <c r="F15" s="14" t="s">
        <v>163</v>
      </c>
      <c r="G15" s="163">
        <f>IF(GeldstromenOrigineel!G14="","",IF($O$2=FALSE,GeldstromenOrigineel!G14,GeldstromenOrigineel!G14/Inflatie!$C$2))</f>
        <v>32.5</v>
      </c>
      <c r="H15" s="163">
        <f>IF(GeldstromenOrigineel!H14="","",IF($O$2=FALSE,GeldstromenOrigineel!H14,GeldstromenOrigineel!H14/Inflatie!$C$4))</f>
        <v>43.5</v>
      </c>
      <c r="I15" s="163">
        <f>IF(GeldstromenOrigineel!I14="","",IF($O$2=FALSE,GeldstromenOrigineel!I14,GeldstromenOrigineel!I14/Inflatie!$C$6))</f>
        <v>64.900000000000006</v>
      </c>
      <c r="J15" s="163">
        <f>IF(GeldstromenOrigineel!J14="","",IF($O$2=FALSE,GeldstromenOrigineel!J14,GeldstromenOrigineel!J14/Inflatie!$C$8))</f>
        <v>100.14</v>
      </c>
      <c r="K15" s="163">
        <f>IF(GeldstromenOrigineel!K14="","",IF($O$2=FALSE,GeldstromenOrigineel!K14,GeldstromenOrigineel!K14/Inflatie!$C$10))</f>
        <v>158.80000000000001</v>
      </c>
      <c r="L15" s="163">
        <f>IF(GeldstromenOrigineel!L14="","",IF($O$2=FALSE,GeldstromenOrigineel!L14,GeldstromenOrigineel!L14/Inflatie!$C$12))</f>
        <v>183.26</v>
      </c>
      <c r="M15" s="163">
        <f>IF(GeldstromenOrigineel!M14="","",IF($O$2=FALSE,GeldstromenOrigineel!M14,GeldstromenOrigineel!M14/Inflatie!$C$14))</f>
        <v>201.37744000000001</v>
      </c>
      <c r="N15" s="14"/>
      <c r="O15" s="21">
        <f t="shared" si="2"/>
        <v>100</v>
      </c>
      <c r="P15" s="21">
        <f t="shared" si="2"/>
        <v>133.84615384615384</v>
      </c>
      <c r="Q15" s="21">
        <f t="shared" si="2"/>
        <v>199.69230769230771</v>
      </c>
      <c r="R15" s="21">
        <f t="shared" si="2"/>
        <v>308.12307692307695</v>
      </c>
      <c r="S15" s="21">
        <f t="shared" si="2"/>
        <v>488.6153846153847</v>
      </c>
      <c r="T15" s="21">
        <f t="shared" si="2"/>
        <v>563.87692307692305</v>
      </c>
      <c r="U15" s="21">
        <f t="shared" si="2"/>
        <v>619.62289230769227</v>
      </c>
    </row>
    <row r="16" spans="2:21" ht="15.75" customHeight="1" x14ac:dyDescent="0.25">
      <c r="B16" s="62" t="s">
        <v>139</v>
      </c>
      <c r="C16" s="62" t="s">
        <v>153</v>
      </c>
      <c r="D16" s="132" t="s">
        <v>324</v>
      </c>
      <c r="E16" s="62"/>
      <c r="F16" s="62" t="s">
        <v>163</v>
      </c>
      <c r="G16" s="126">
        <f>IF(GeldstromenOrigineel!G15="","",IF($O$2=FALSE,GeldstromenOrigineel!G15,GeldstromenOrigineel!G15/Inflatie!$C$2))</f>
        <v>70.355000000000004</v>
      </c>
      <c r="H16" s="126">
        <f>IF(GeldstromenOrigineel!H15="","",IF($O$2=FALSE,GeldstromenOrigineel!H15,GeldstromenOrigineel!H15/Inflatie!$C$4))</f>
        <v>148.63800000000001</v>
      </c>
      <c r="I16" s="126">
        <f>IF(GeldstromenOrigineel!I15="","",IF($O$2=FALSE,GeldstromenOrigineel!I15,GeldstromenOrigineel!I15/Inflatie!$C$6))</f>
        <v>46.744999999999997</v>
      </c>
      <c r="J16" s="126">
        <f>IF(GeldstromenOrigineel!J15="","",IF($O$2=FALSE,GeldstromenOrigineel!J15,GeldstromenOrigineel!J15/Inflatie!$C$8))</f>
        <v>78.290999999999997</v>
      </c>
      <c r="K16" s="126">
        <f>IF(GeldstromenOrigineel!K15="","",IF($O$2=FALSE,GeldstromenOrigineel!K15,GeldstromenOrigineel!K15/Inflatie!$C$10))</f>
        <v>81.444999999999993</v>
      </c>
      <c r="L16" s="126">
        <f>IF(GeldstromenOrigineel!L15="","",IF($O$2=FALSE,GeldstromenOrigineel!L15,GeldstromenOrigineel!L15/Inflatie!$C$12))</f>
        <v>85.28</v>
      </c>
      <c r="M16" s="126">
        <f>IF(GeldstromenOrigineel!M15="","",IF($O$2=FALSE,GeldstromenOrigineel!M15,GeldstromenOrigineel!M15/Inflatie!$C$14))</f>
        <v>110.36199999999999</v>
      </c>
      <c r="N16" s="62"/>
      <c r="O16" s="64">
        <f t="shared" si="2"/>
        <v>100</v>
      </c>
      <c r="P16" s="64">
        <f t="shared" si="2"/>
        <v>211.26856655532657</v>
      </c>
      <c r="Q16" s="64">
        <f t="shared" si="2"/>
        <v>66.441617511193229</v>
      </c>
      <c r="R16" s="64">
        <f t="shared" si="2"/>
        <v>111.27993746002416</v>
      </c>
      <c r="S16" s="64">
        <f t="shared" si="2"/>
        <v>115.76291663705491</v>
      </c>
      <c r="T16" s="64">
        <f t="shared" si="2"/>
        <v>121.21384407646933</v>
      </c>
      <c r="U16" s="64">
        <f t="shared" si="2"/>
        <v>156.86447302963541</v>
      </c>
    </row>
    <row r="17" spans="2:21" ht="15.75" customHeight="1" x14ac:dyDescent="0.25">
      <c r="B17" s="14" t="s">
        <v>140</v>
      </c>
      <c r="C17" s="14" t="s">
        <v>154</v>
      </c>
      <c r="D17" s="20" t="s">
        <v>238</v>
      </c>
      <c r="E17" s="14"/>
      <c r="F17" s="14" t="s">
        <v>163</v>
      </c>
      <c r="G17" s="163">
        <f>IF(GeldstromenOrigineel!G16="","",IF($O$2=FALSE,GeldstromenOrigineel!G16,GeldstromenOrigineel!G16/Inflatie!$C$2))</f>
        <v>135.19999999999999</v>
      </c>
      <c r="H17" s="163">
        <f>IF(GeldstromenOrigineel!H16="","",IF($O$2=FALSE,GeldstromenOrigineel!H16,GeldstromenOrigineel!H16/Inflatie!$C$4))</f>
        <v>159.69999999999999</v>
      </c>
      <c r="I17" s="163">
        <f>IF(GeldstromenOrigineel!I16="","",IF($O$2=FALSE,GeldstromenOrigineel!I16,GeldstromenOrigineel!I16/Inflatie!$C$6))</f>
        <v>200.9</v>
      </c>
      <c r="J17" s="163">
        <f>IF(GeldstromenOrigineel!J16="","",IF($O$2=FALSE,GeldstromenOrigineel!J16,GeldstromenOrigineel!J16/Inflatie!$C$8))</f>
        <v>240</v>
      </c>
      <c r="K17" s="163">
        <f>IF(GeldstromenOrigineel!K16="","",IF($O$2=FALSE,GeldstromenOrigineel!K16,GeldstromenOrigineel!K16/Inflatie!$C$10))</f>
        <v>249.50800000000001</v>
      </c>
      <c r="L17" s="163">
        <f>IF(GeldstromenOrigineel!L16="","",IF($O$2=FALSE,GeldstromenOrigineel!L16,GeldstromenOrigineel!L16/Inflatie!$C$12))</f>
        <v>275.80200000000002</v>
      </c>
      <c r="M17" s="163">
        <f>IF(GeldstromenOrigineel!M16="","",IF($O$2=FALSE,GeldstromenOrigineel!M16,GeldstromenOrigineel!M16/Inflatie!$C$14))</f>
        <v>301.90199999999999</v>
      </c>
      <c r="N17" s="14"/>
      <c r="O17" s="21">
        <f t="shared" si="2"/>
        <v>100</v>
      </c>
      <c r="P17" s="21">
        <f t="shared" si="2"/>
        <v>118.12130177514793</v>
      </c>
      <c r="Q17" s="21">
        <f t="shared" si="2"/>
        <v>148.59467455621302</v>
      </c>
      <c r="R17" s="21">
        <f t="shared" si="2"/>
        <v>177.51479289940829</v>
      </c>
      <c r="S17" s="21">
        <f t="shared" si="2"/>
        <v>184.54733727810654</v>
      </c>
      <c r="T17" s="21">
        <f t="shared" si="2"/>
        <v>203.99556213017752</v>
      </c>
      <c r="U17" s="21">
        <f t="shared" si="2"/>
        <v>223.30029585798817</v>
      </c>
    </row>
    <row r="18" spans="2:21" ht="15.75" customHeight="1" x14ac:dyDescent="0.25">
      <c r="B18" s="62" t="s">
        <v>141</v>
      </c>
      <c r="C18" s="62" t="s">
        <v>155</v>
      </c>
      <c r="D18" s="132" t="s">
        <v>234</v>
      </c>
      <c r="E18" s="62"/>
      <c r="F18" s="62" t="s">
        <v>163</v>
      </c>
      <c r="G18" s="126">
        <f>IF(GeldstromenOrigineel!G17="","",IF($O$2=FALSE,GeldstromenOrigineel!G17,GeldstromenOrigineel!G17/Inflatie!$C$2))</f>
        <v>178.26</v>
      </c>
      <c r="H18" s="126">
        <f>IF(GeldstromenOrigineel!H17="","",IF($O$2=FALSE,GeldstromenOrigineel!H17,GeldstromenOrigineel!H17/Inflatie!$C$4))</f>
        <v>199.17599999999999</v>
      </c>
      <c r="I18" s="126">
        <f>IF(GeldstromenOrigineel!I17="","",IF($O$2=FALSE,GeldstromenOrigineel!I17,GeldstromenOrigineel!I17/Inflatie!$C$6))</f>
        <v>233.697</v>
      </c>
      <c r="J18" s="126">
        <f>IF(GeldstromenOrigineel!J17="","",IF($O$2=FALSE,GeldstromenOrigineel!J17,GeldstromenOrigineel!J17/Inflatie!$C$8))</f>
        <v>205.07400000000001</v>
      </c>
      <c r="K18" s="126">
        <f>IF(GeldstromenOrigineel!K17="","",IF($O$2=FALSE,GeldstromenOrigineel!K17,GeldstromenOrigineel!K17/Inflatie!$C$10))</f>
        <v>212.184</v>
      </c>
      <c r="L18" s="126">
        <f>IF(GeldstromenOrigineel!L17="","",IF($O$2=FALSE,GeldstromenOrigineel!L17,GeldstromenOrigineel!L17/Inflatie!$C$12))</f>
        <v>243.46600000000001</v>
      </c>
      <c r="M18" s="126">
        <f>IF(GeldstromenOrigineel!M17="","",IF($O$2=FALSE,GeldstromenOrigineel!M17,GeldstromenOrigineel!M17/Inflatie!$C$14))</f>
        <v>229.4</v>
      </c>
      <c r="N18" s="62"/>
      <c r="O18" s="64">
        <f t="shared" si="2"/>
        <v>100</v>
      </c>
      <c r="P18" s="64">
        <f t="shared" si="2"/>
        <v>111.73342308986874</v>
      </c>
      <c r="Q18" s="64">
        <f t="shared" si="2"/>
        <v>131.09895658027602</v>
      </c>
      <c r="R18" s="64">
        <f t="shared" si="2"/>
        <v>115.0420733759677</v>
      </c>
      <c r="S18" s="64">
        <f t="shared" si="2"/>
        <v>119.03062941770447</v>
      </c>
      <c r="T18" s="64">
        <f t="shared" si="2"/>
        <v>136.57915404465388</v>
      </c>
      <c r="U18" s="64">
        <f t="shared" si="2"/>
        <v>128.68843262650063</v>
      </c>
    </row>
    <row r="19" spans="2:21" ht="15.75" customHeight="1" x14ac:dyDescent="0.25">
      <c r="B19" s="14" t="s">
        <v>142</v>
      </c>
      <c r="C19" s="14" t="s">
        <v>156</v>
      </c>
      <c r="D19" s="20" t="s">
        <v>217</v>
      </c>
      <c r="E19" s="14"/>
      <c r="F19" s="14" t="s">
        <v>163</v>
      </c>
      <c r="G19" s="163">
        <f>IF(GeldstromenOrigineel!G18="","",IF($O$2=FALSE,GeldstromenOrigineel!G18,GeldstromenOrigineel!G18/Inflatie!$C$2))</f>
        <v>3.5995300000000001</v>
      </c>
      <c r="H19" s="163">
        <f>IF(GeldstromenOrigineel!H18="","",IF($O$2=FALSE,GeldstromenOrigineel!H18,GeldstromenOrigineel!H18/Inflatie!$C$4))</f>
        <v>5.0484910000000003</v>
      </c>
      <c r="I19" s="163">
        <f>IF(GeldstromenOrigineel!I18="","",IF($O$2=FALSE,GeldstromenOrigineel!I18,GeldstromenOrigineel!I18/Inflatie!$C$6))</f>
        <v>5.9009169999999997</v>
      </c>
      <c r="J19" s="163">
        <f>IF(GeldstromenOrigineel!J18="","",IF($O$2=FALSE,GeldstromenOrigineel!J18,GeldstromenOrigineel!J18/Inflatie!$C$8))</f>
        <v>5.8118220000000003</v>
      </c>
      <c r="K19" s="163">
        <f>IF(GeldstromenOrigineel!K18="","",IF($O$2=FALSE,GeldstromenOrigineel!K18,GeldstromenOrigineel!K18/Inflatie!$C$10))</f>
        <v>7.4870316069999996</v>
      </c>
      <c r="L19" s="163">
        <f>IF(GeldstromenOrigineel!L18="","",IF($O$2=FALSE,GeldstromenOrigineel!L18,GeldstromenOrigineel!L18/Inflatie!$C$12))</f>
        <v>6.09</v>
      </c>
      <c r="M19" s="163">
        <f>IF(GeldstromenOrigineel!M18="","",IF($O$2=FALSE,GeldstromenOrigineel!M18,GeldstromenOrigineel!M18/Inflatie!$C$14))</f>
        <v>11.714454999999999</v>
      </c>
      <c r="N19" s="14"/>
      <c r="O19" s="21">
        <f t="shared" si="2"/>
        <v>100</v>
      </c>
      <c r="P19" s="21">
        <f t="shared" si="2"/>
        <v>140.25417207246502</v>
      </c>
      <c r="Q19" s="21">
        <f t="shared" si="2"/>
        <v>163.93576383583411</v>
      </c>
      <c r="R19" s="21">
        <f t="shared" si="2"/>
        <v>161.46057957566683</v>
      </c>
      <c r="S19" s="21">
        <f t="shared" si="2"/>
        <v>208.00025578339392</v>
      </c>
      <c r="T19" s="21">
        <f t="shared" si="2"/>
        <v>169.18875519859535</v>
      </c>
      <c r="U19" s="21">
        <f t="shared" si="2"/>
        <v>325.44401630212832</v>
      </c>
    </row>
    <row r="20" spans="2:21" ht="15.75" customHeight="1" x14ac:dyDescent="0.25">
      <c r="B20" s="62" t="s">
        <v>143</v>
      </c>
      <c r="C20" s="62" t="s">
        <v>157</v>
      </c>
      <c r="D20" s="63" t="s">
        <v>218</v>
      </c>
      <c r="E20" s="62"/>
      <c r="F20" s="62" t="s">
        <v>163</v>
      </c>
      <c r="G20" s="126">
        <f>IF(GeldstromenOrigineel!G19="","",IF($O$2=FALSE,GeldstromenOrigineel!G19,GeldstromenOrigineel!G19/Inflatie!$C$2))</f>
        <v>15.212999999999999</v>
      </c>
      <c r="H20" s="126">
        <f>IF(GeldstromenOrigineel!H19="","",IF($O$2=FALSE,GeldstromenOrigineel!H19,GeldstromenOrigineel!H19/Inflatie!$C$4))</f>
        <v>18.905000000000001</v>
      </c>
      <c r="I20" s="126">
        <f>IF(GeldstromenOrigineel!I19="","",IF($O$2=FALSE,GeldstromenOrigineel!I19,GeldstromenOrigineel!I19/Inflatie!$C$6))</f>
        <v>16.760000000000002</v>
      </c>
      <c r="J20" s="126">
        <f>IF(GeldstromenOrigineel!J19="","",IF($O$2=FALSE,GeldstromenOrigineel!J19,GeldstromenOrigineel!J19/Inflatie!$C$8))</f>
        <v>12.526999999999999</v>
      </c>
      <c r="K20" s="126">
        <f>IF(GeldstromenOrigineel!K19="","",IF($O$2=FALSE,GeldstromenOrigineel!K19,GeldstromenOrigineel!K19/Inflatie!$C$10))</f>
        <v>11.38303786</v>
      </c>
      <c r="L20" s="126">
        <f>IF(GeldstromenOrigineel!L19="","",IF($O$2=FALSE,GeldstromenOrigineel!L19,GeldstromenOrigineel!L19/Inflatie!$C$12))</f>
        <v>11.08</v>
      </c>
      <c r="M20" s="126">
        <f>IF(GeldstromenOrigineel!M19="","",IF($O$2=FALSE,GeldstromenOrigineel!M19,GeldstromenOrigineel!M19/Inflatie!$C$14))</f>
        <v>19.242999999999999</v>
      </c>
      <c r="N20" s="62"/>
      <c r="O20" s="64">
        <f t="shared" si="2"/>
        <v>100</v>
      </c>
      <c r="P20" s="64">
        <f t="shared" si="2"/>
        <v>124.26871754420563</v>
      </c>
      <c r="Q20" s="64">
        <f t="shared" si="2"/>
        <v>110.16893446394533</v>
      </c>
      <c r="R20" s="64">
        <f t="shared" si="2"/>
        <v>82.344047853809244</v>
      </c>
      <c r="S20" s="64">
        <f t="shared" si="2"/>
        <v>74.824412410438441</v>
      </c>
      <c r="T20" s="64">
        <f t="shared" si="2"/>
        <v>72.832445934398208</v>
      </c>
      <c r="U20" s="64">
        <f t="shared" si="2"/>
        <v>126.49050154473147</v>
      </c>
    </row>
    <row r="21" spans="2:21" ht="15.75" customHeight="1" x14ac:dyDescent="0.25">
      <c r="B21" s="41" t="s">
        <v>144</v>
      </c>
      <c r="C21" s="41" t="s">
        <v>158</v>
      </c>
      <c r="D21" s="34" t="s">
        <v>346</v>
      </c>
      <c r="E21" s="41"/>
      <c r="F21" s="41" t="s">
        <v>163</v>
      </c>
      <c r="G21" s="173">
        <f>IF(GeldstromenOrigineel!G20="","",IF($O$2=FALSE,GeldstromenOrigineel!G20,GeldstromenOrigineel!G20/Inflatie!$C$2))</f>
        <v>293</v>
      </c>
      <c r="H21" s="173">
        <f>IF(GeldstromenOrigineel!H20="","",IF($O$2=FALSE,GeldstromenOrigineel!H20,GeldstromenOrigineel!H20/Inflatie!$C$4))</f>
        <v>355</v>
      </c>
      <c r="I21" s="173">
        <f>IF(GeldstromenOrigineel!I20="","",IF($O$2=FALSE,GeldstromenOrigineel!I20,GeldstromenOrigineel!I20/Inflatie!$C$6))</f>
        <v>418</v>
      </c>
      <c r="J21" s="173">
        <f>IF(GeldstromenOrigineel!J20="","",IF($O$2=FALSE,GeldstromenOrigineel!J20,GeldstromenOrigineel!J20/Inflatie!$C$8))</f>
        <v>260.99902470000001</v>
      </c>
      <c r="K21" s="173">
        <f>IF(GeldstromenOrigineel!K20="","",IF($O$2=FALSE,GeldstromenOrigineel!K20,GeldstromenOrigineel!K20/Inflatie!$C$10))</f>
        <v>222</v>
      </c>
      <c r="L21" s="173">
        <f>IF(GeldstromenOrigineel!L20="","",IF($O$2=FALSE,GeldstromenOrigineel!L20,GeldstromenOrigineel!L20/Inflatie!$C$12))</f>
        <v>342</v>
      </c>
      <c r="M21" s="134">
        <f>IF(GeldstromenOrigineel!M20="","",IF($O$2=FALSE,GeldstromenOrigineel!M20,GeldstromenOrigineel!M20/Inflatie!$C$15))</f>
        <v>329</v>
      </c>
      <c r="N21" s="14"/>
      <c r="O21" s="21">
        <v>100</v>
      </c>
      <c r="P21" s="21">
        <f t="shared" si="2"/>
        <v>121.16040955631399</v>
      </c>
      <c r="Q21" s="21">
        <f t="shared" si="2"/>
        <v>142.66211604095562</v>
      </c>
      <c r="R21" s="21">
        <f t="shared" si="2"/>
        <v>89.078165426621155</v>
      </c>
      <c r="S21" s="21">
        <f t="shared" si="2"/>
        <v>75.76791808873719</v>
      </c>
      <c r="T21" s="21">
        <f t="shared" si="2"/>
        <v>116.72354948805462</v>
      </c>
      <c r="U21" s="21">
        <f t="shared" si="2"/>
        <v>112.28668941979522</v>
      </c>
    </row>
    <row r="22" spans="2:21" ht="15.75" customHeight="1" x14ac:dyDescent="0.25">
      <c r="B22" s="174" t="s">
        <v>145</v>
      </c>
      <c r="C22" s="174" t="s">
        <v>159</v>
      </c>
      <c r="D22" s="132" t="s">
        <v>325</v>
      </c>
      <c r="E22" s="174"/>
      <c r="F22" s="174" t="s">
        <v>163</v>
      </c>
      <c r="G22" s="133">
        <f>IF(GeldstromenOrigineel!G21="","",IF($O$2=FALSE,GeldstromenOrigineel!G21,GeldstromenOrigineel!G21/Inflatie!$C$2))</f>
        <v>3.137899</v>
      </c>
      <c r="H22" s="133">
        <f>IF(GeldstromenOrigineel!H21="","",IF($O$2=FALSE,GeldstromenOrigineel!H21,GeldstromenOrigineel!H21/Inflatie!$C$4))</f>
        <v>2.9232819999999999</v>
      </c>
      <c r="I22" s="133">
        <f>IF(GeldstromenOrigineel!I21="","",IF($O$2=FALSE,GeldstromenOrigineel!I21,GeldstromenOrigineel!I21/Inflatie!$C$6))</f>
        <v>2.9489350000000001</v>
      </c>
      <c r="J22" s="133">
        <f>IF(GeldstromenOrigineel!J21="","",IF($O$2=FALSE,GeldstromenOrigineel!J21,GeldstromenOrigineel!J21/Inflatie!$C$8))</f>
        <v>2.3581772299999999</v>
      </c>
      <c r="K22" s="133">
        <f>IF(GeldstromenOrigineel!K21="","",IF($O$2=FALSE,GeldstromenOrigineel!K21,GeldstromenOrigineel!K21/Inflatie!$C$10))</f>
        <v>2.2721081100000005</v>
      </c>
      <c r="L22" s="133">
        <f>IF(GeldstromenOrigineel!L21="","",IF($O$2=FALSE,GeldstromenOrigineel!L21,GeldstromenOrigineel!L21/Inflatie!$C$12))</f>
        <v>1.8050109999999999</v>
      </c>
      <c r="M22" s="133">
        <f>IF(GeldstromenOrigineel!M21="","",IF($O$2=FALSE,GeldstromenOrigineel!M21,GeldstromenOrigineel!M21/Inflatie!$C$14))</f>
        <v>1.696299</v>
      </c>
      <c r="N22" s="62"/>
      <c r="O22" s="64">
        <f t="shared" si="2"/>
        <v>100</v>
      </c>
      <c r="P22" s="64">
        <f t="shared" si="2"/>
        <v>93.160487319700209</v>
      </c>
      <c r="Q22" s="64">
        <f t="shared" si="2"/>
        <v>93.978008852420047</v>
      </c>
      <c r="R22" s="64">
        <f t="shared" si="2"/>
        <v>75.151470139733618</v>
      </c>
      <c r="S22" s="64">
        <f t="shared" si="2"/>
        <v>72.408580072207556</v>
      </c>
      <c r="T22" s="64">
        <f t="shared" si="2"/>
        <v>57.522915810865804</v>
      </c>
      <c r="U22" s="64">
        <f t="shared" si="2"/>
        <v>54.058432091026511</v>
      </c>
    </row>
    <row r="23" spans="2:21" ht="15.75" customHeight="1" x14ac:dyDescent="0.25">
      <c r="B23" s="22"/>
      <c r="C23" s="22"/>
      <c r="D23" s="23"/>
      <c r="E23" s="23"/>
      <c r="F23" s="23"/>
      <c r="G23" s="23"/>
      <c r="H23" s="23"/>
      <c r="I23" s="23"/>
      <c r="J23" s="23"/>
      <c r="K23" s="23"/>
      <c r="L23" s="23"/>
      <c r="M23" s="23"/>
      <c r="N23" s="23"/>
      <c r="O23" s="24"/>
      <c r="P23" s="24"/>
      <c r="Q23" s="24"/>
      <c r="R23" s="24"/>
      <c r="S23" s="24"/>
      <c r="T23" s="24"/>
      <c r="U23" s="24"/>
    </row>
    <row r="24" spans="2:21" ht="15.75" customHeight="1" x14ac:dyDescent="0.3">
      <c r="B24" s="120"/>
      <c r="C24" s="120"/>
      <c r="D24" s="114" t="s">
        <v>326</v>
      </c>
      <c r="E24" s="120"/>
      <c r="F24" s="121" t="s">
        <v>163</v>
      </c>
      <c r="G24" s="137">
        <f t="shared" ref="G24:M24" si="3">SUM(G8:G20)+G22</f>
        <v>1883.27756</v>
      </c>
      <c r="H24" s="137">
        <f t="shared" si="3"/>
        <v>2137.5865779700002</v>
      </c>
      <c r="I24" s="137">
        <f t="shared" si="3"/>
        <v>2152.257614428539</v>
      </c>
      <c r="J24" s="137">
        <f t="shared" si="3"/>
        <v>2177.8288233329572</v>
      </c>
      <c r="K24" s="137">
        <f t="shared" si="3"/>
        <v>2215.388540448228</v>
      </c>
      <c r="L24" s="137">
        <f t="shared" si="3"/>
        <v>2379.4861390000001</v>
      </c>
      <c r="M24" s="137">
        <f t="shared" si="3"/>
        <v>2527.8965435</v>
      </c>
      <c r="N24" s="120"/>
      <c r="O24" s="122">
        <f t="shared" ref="O24" si="4">G24/$G24*100</f>
        <v>100</v>
      </c>
      <c r="P24" s="122">
        <f>H24/$G24*100</f>
        <v>113.50353359331697</v>
      </c>
      <c r="Q24" s="122">
        <f t="shared" ref="Q24:T24" si="5">I24/$G24*100</f>
        <v>114.28254974951962</v>
      </c>
      <c r="R24" s="122">
        <f t="shared" si="5"/>
        <v>115.64035326438855</v>
      </c>
      <c r="S24" s="122">
        <f t="shared" si="5"/>
        <v>117.63473358904292</v>
      </c>
      <c r="T24" s="122">
        <f t="shared" si="5"/>
        <v>126.34813845496041</v>
      </c>
      <c r="U24" s="122">
        <f>M24/$G24*100</f>
        <v>134.2285702963508</v>
      </c>
    </row>
    <row r="27" spans="2:21" ht="15.75" customHeight="1" x14ac:dyDescent="0.3">
      <c r="B27" s="183" t="s">
        <v>212</v>
      </c>
      <c r="C27" s="183"/>
      <c r="D27" s="183"/>
      <c r="E27" s="113"/>
      <c r="F27" s="114" t="s">
        <v>22</v>
      </c>
      <c r="G27" s="113"/>
      <c r="H27" s="113"/>
      <c r="I27" s="113"/>
      <c r="J27" s="113"/>
      <c r="K27" s="113"/>
      <c r="L27" s="113"/>
      <c r="M27" s="113"/>
      <c r="N27" s="113"/>
      <c r="O27" s="115" t="s">
        <v>23</v>
      </c>
      <c r="P27" s="116"/>
      <c r="Q27" s="116"/>
      <c r="R27" s="116"/>
      <c r="S27" s="116"/>
      <c r="T27" s="116"/>
      <c r="U27" s="116"/>
    </row>
    <row r="28" spans="2:21" ht="15.75" customHeight="1" x14ac:dyDescent="0.25">
      <c r="B28" s="183"/>
      <c r="C28" s="183"/>
      <c r="D28" s="183"/>
      <c r="E28" s="113"/>
      <c r="F28" s="117" t="s">
        <v>2</v>
      </c>
      <c r="G28" s="117">
        <v>2005</v>
      </c>
      <c r="H28" s="117">
        <v>2007</v>
      </c>
      <c r="I28" s="117">
        <v>2009</v>
      </c>
      <c r="J28" s="117">
        <v>2011</v>
      </c>
      <c r="K28" s="117">
        <v>2013</v>
      </c>
      <c r="L28" s="117">
        <v>2015</v>
      </c>
      <c r="M28" s="117">
        <v>2017</v>
      </c>
      <c r="N28" s="118"/>
      <c r="O28" s="119">
        <v>2005</v>
      </c>
      <c r="P28" s="119">
        <v>2007</v>
      </c>
      <c r="Q28" s="119">
        <v>2009</v>
      </c>
      <c r="R28" s="119">
        <v>2011</v>
      </c>
      <c r="S28" s="119">
        <v>2013</v>
      </c>
      <c r="T28" s="119">
        <v>2015</v>
      </c>
      <c r="U28" s="117">
        <v>2017</v>
      </c>
    </row>
    <row r="29" spans="2:21" ht="15.75" customHeight="1" x14ac:dyDescent="0.25">
      <c r="B29" s="50"/>
      <c r="C29" s="50"/>
      <c r="D29" s="50"/>
      <c r="E29" s="50"/>
      <c r="F29" s="50"/>
      <c r="G29" s="50"/>
      <c r="H29" s="50"/>
      <c r="I29" s="50"/>
      <c r="J29" s="50"/>
      <c r="K29" s="50"/>
      <c r="L29" s="50"/>
      <c r="M29" s="50"/>
      <c r="N29" s="50"/>
      <c r="O29" s="51"/>
      <c r="P29" s="51"/>
      <c r="Q29" s="51"/>
      <c r="R29" s="51"/>
      <c r="S29" s="51"/>
      <c r="T29" s="51"/>
      <c r="U29" s="51"/>
    </row>
    <row r="30" spans="2:21" ht="15.75" customHeight="1" x14ac:dyDescent="0.25">
      <c r="B30" s="112" t="s">
        <v>164</v>
      </c>
      <c r="C30" s="112" t="s">
        <v>165</v>
      </c>
      <c r="D30" s="135" t="s">
        <v>327</v>
      </c>
      <c r="E30" s="112"/>
      <c r="F30" s="112" t="s">
        <v>163</v>
      </c>
      <c r="G30" s="164">
        <f>IF(GeldstromenOrigineel!G29="","",IF($O$2=FALSE,GeldstromenOrigineel!G29,GeldstromenOrigineel!G29/Inflatie!$C$2))</f>
        <v>103</v>
      </c>
      <c r="H30" s="164">
        <f>IF(GeldstromenOrigineel!H29="","",IF($O$2=FALSE,GeldstromenOrigineel!H29,GeldstromenOrigineel!H29/Inflatie!$C$4))</f>
        <v>124</v>
      </c>
      <c r="I30" s="164">
        <f>IF(GeldstromenOrigineel!I29="","",IF($O$2=FALSE,GeldstromenOrigineel!I29,GeldstromenOrigineel!I29/Inflatie!$C$6))</f>
        <v>141</v>
      </c>
      <c r="J30" s="164">
        <f>IF(GeldstromenOrigineel!J29="","",IF($O$2=FALSE,GeldstromenOrigineel!J29,GeldstromenOrigineel!J29/Inflatie!$C$8))</f>
        <v>113</v>
      </c>
      <c r="K30" s="164">
        <f>IF(GeldstromenOrigineel!K29="","",IF($O$2=FALSE,GeldstromenOrigineel!K29,GeldstromenOrigineel!K29/Inflatie!$C$10))</f>
        <v>103</v>
      </c>
      <c r="L30" s="164">
        <f>IF(GeldstromenOrigineel!L29="","",IF($O$2=FALSE,GeldstromenOrigineel!L29,GeldstromenOrigineel!L29/Inflatie!$C$12))</f>
        <v>108</v>
      </c>
      <c r="M30" s="164">
        <f>IF(GeldstromenOrigineel!M29="","",IF($O$2=FALSE,GeldstromenOrigineel!M29,GeldstromenOrigineel!M29/Inflatie!$C$14))</f>
        <v>112</v>
      </c>
      <c r="N30" s="112"/>
      <c r="O30" s="127">
        <f t="shared" ref="O30:U32" si="6">G30/$G30*100</f>
        <v>100</v>
      </c>
      <c r="P30" s="127">
        <f t="shared" si="6"/>
        <v>120.3883495145631</v>
      </c>
      <c r="Q30" s="127">
        <f t="shared" si="6"/>
        <v>136.89320388349515</v>
      </c>
      <c r="R30" s="127">
        <f t="shared" si="6"/>
        <v>109.70873786407766</v>
      </c>
      <c r="S30" s="127">
        <f t="shared" si="6"/>
        <v>100</v>
      </c>
      <c r="T30" s="127">
        <f t="shared" si="6"/>
        <v>104.85436893203884</v>
      </c>
      <c r="U30" s="127">
        <f t="shared" si="6"/>
        <v>108.7378640776699</v>
      </c>
    </row>
    <row r="31" spans="2:21" ht="15.75" customHeight="1" x14ac:dyDescent="0.25">
      <c r="B31" s="29" t="s">
        <v>221</v>
      </c>
      <c r="C31" s="29" t="s">
        <v>166</v>
      </c>
      <c r="D31" s="43" t="s">
        <v>328</v>
      </c>
      <c r="E31" s="29"/>
      <c r="F31" s="29" t="s">
        <v>163</v>
      </c>
      <c r="G31" s="165">
        <f>IF(GeldstromenOrigineel!G30="","",IF($O$2=FALSE,GeldstromenOrigineel!G30,GeldstromenOrigineel!G30/Inflatie!$C$2))</f>
        <v>720</v>
      </c>
      <c r="H31" s="165">
        <f>IF(GeldstromenOrigineel!H30="","",IF($O$2=FALSE,GeldstromenOrigineel!H30,GeldstromenOrigineel!H30/Inflatie!$C$4))</f>
        <v>831.99674149999998</v>
      </c>
      <c r="I31" s="165">
        <f>IF(GeldstromenOrigineel!I30="","",IF($O$2=FALSE,GeldstromenOrigineel!I30,GeldstromenOrigineel!I30/Inflatie!$C$6))</f>
        <v>862</v>
      </c>
      <c r="J31" s="165">
        <f>IF(GeldstromenOrigineel!J30="","",IF($O$2=FALSE,GeldstromenOrigineel!J30,GeldstromenOrigineel!J30/Inflatie!$C$8))</f>
        <v>699</v>
      </c>
      <c r="K31" s="165">
        <f>IF(GeldstromenOrigineel!K30="","",IF($O$2=FALSE,GeldstromenOrigineel!K30,GeldstromenOrigineel!K30/Inflatie!$C$10))</f>
        <v>847</v>
      </c>
      <c r="L31" s="165">
        <f>IF(GeldstromenOrigineel!L30="","",IF($O$2=FALSE,GeldstromenOrigineel!L30,GeldstromenOrigineel!L30/Inflatie!$C$12))</f>
        <v>848</v>
      </c>
      <c r="M31" s="165">
        <f>IF(GeldstromenOrigineel!M30="","",IF($O$2=FALSE,GeldstromenOrigineel!M30,GeldstromenOrigineel!M30/Inflatie!$C$14))</f>
        <v>893</v>
      </c>
      <c r="N31" s="29"/>
      <c r="O31" s="52">
        <f t="shared" si="6"/>
        <v>100</v>
      </c>
      <c r="P31" s="52">
        <f t="shared" si="6"/>
        <v>115.55510298611111</v>
      </c>
      <c r="Q31" s="52">
        <f t="shared" si="6"/>
        <v>119.72222222222221</v>
      </c>
      <c r="R31" s="52">
        <f t="shared" si="6"/>
        <v>97.083333333333329</v>
      </c>
      <c r="S31" s="52">
        <f t="shared" si="6"/>
        <v>117.63888888888889</v>
      </c>
      <c r="T31" s="52">
        <f t="shared" si="6"/>
        <v>117.77777777777779</v>
      </c>
      <c r="U31" s="52">
        <f t="shared" si="6"/>
        <v>124.02777777777779</v>
      </c>
    </row>
    <row r="32" spans="2:21" ht="15.75" customHeight="1" x14ac:dyDescent="0.25">
      <c r="B32" s="112" t="s">
        <v>222</v>
      </c>
      <c r="C32" s="112" t="s">
        <v>167</v>
      </c>
      <c r="D32" s="135" t="s">
        <v>329</v>
      </c>
      <c r="E32" s="112"/>
      <c r="F32" s="112" t="s">
        <v>163</v>
      </c>
      <c r="G32" s="164">
        <f>IF(GeldstromenOrigineel!G31="","",IF($O$2=FALSE,GeldstromenOrigineel!G31,GeldstromenOrigineel!G31/Inflatie!$C$2))</f>
        <v>2859</v>
      </c>
      <c r="H32" s="164">
        <f>IF(GeldstromenOrigineel!H31="","",IF($O$2=FALSE,GeldstromenOrigineel!H31,GeldstromenOrigineel!H31/Inflatie!$C$4))</f>
        <v>2958</v>
      </c>
      <c r="I32" s="164">
        <f>IF(GeldstromenOrigineel!I31="","",IF($O$2=FALSE,GeldstromenOrigineel!I31,GeldstromenOrigineel!I31/Inflatie!$C$6))</f>
        <v>3463</v>
      </c>
      <c r="J32" s="164">
        <f>IF(GeldstromenOrigineel!J31="","",IF($O$2=FALSE,GeldstromenOrigineel!J31,GeldstromenOrigineel!J31/Inflatie!$C$8))</f>
        <v>3284</v>
      </c>
      <c r="K32" s="164">
        <f>IF(GeldstromenOrigineel!K31="","",IF($O$2=FALSE,GeldstromenOrigineel!K31,GeldstromenOrigineel!K31/Inflatie!$C$10))</f>
        <v>3103</v>
      </c>
      <c r="L32" s="164">
        <f>IF(GeldstromenOrigineel!L31="","",IF($O$2=FALSE,GeldstromenOrigineel!L31,GeldstromenOrigineel!L31/Inflatie!$C$12))</f>
        <v>2892</v>
      </c>
      <c r="M32" s="164">
        <f>IF(GeldstromenOrigineel!M31="","",IF($O$2=FALSE,GeldstromenOrigineel!M31,GeldstromenOrigineel!M31/Inflatie!$C$14))</f>
        <v>3014</v>
      </c>
      <c r="N32" s="112"/>
      <c r="O32" s="127">
        <f t="shared" si="6"/>
        <v>100</v>
      </c>
      <c r="P32" s="127">
        <f t="shared" si="6"/>
        <v>103.46274921301155</v>
      </c>
      <c r="Q32" s="127">
        <f t="shared" si="6"/>
        <v>121.1262679258482</v>
      </c>
      <c r="R32" s="127">
        <f t="shared" si="6"/>
        <v>114.8653375306051</v>
      </c>
      <c r="S32" s="127">
        <f t="shared" si="6"/>
        <v>108.53445260580624</v>
      </c>
      <c r="T32" s="127">
        <f t="shared" si="6"/>
        <v>101.15424973767051</v>
      </c>
      <c r="U32" s="127">
        <f t="shared" si="6"/>
        <v>105.42147604057364</v>
      </c>
    </row>
    <row r="33" spans="2:21" ht="15.75" customHeight="1" x14ac:dyDescent="0.25">
      <c r="B33" s="29"/>
      <c r="C33" s="29"/>
      <c r="D33" s="29"/>
      <c r="E33" s="29"/>
      <c r="F33" s="29"/>
      <c r="G33" s="53"/>
      <c r="H33" s="53"/>
      <c r="I33" s="53"/>
      <c r="J33" s="53"/>
      <c r="K33" s="53"/>
      <c r="L33" s="53"/>
      <c r="M33" s="53"/>
      <c r="N33" s="29"/>
      <c r="O33" s="52"/>
      <c r="P33" s="52"/>
      <c r="Q33" s="52"/>
      <c r="R33" s="52"/>
      <c r="S33" s="52"/>
      <c r="T33" s="52"/>
      <c r="U33" s="52"/>
    </row>
    <row r="34" spans="2:21" ht="15.75" customHeight="1" x14ac:dyDescent="0.3">
      <c r="B34" s="120"/>
      <c r="C34" s="120"/>
      <c r="D34" s="114" t="s">
        <v>326</v>
      </c>
      <c r="E34" s="120"/>
      <c r="F34" s="121" t="s">
        <v>163</v>
      </c>
      <c r="G34" s="137">
        <f t="shared" ref="G34:M34" si="7">SUM(G30:G32)</f>
        <v>3682</v>
      </c>
      <c r="H34" s="137">
        <f t="shared" si="7"/>
        <v>3913.9967415000001</v>
      </c>
      <c r="I34" s="137">
        <f t="shared" si="7"/>
        <v>4466</v>
      </c>
      <c r="J34" s="137">
        <f t="shared" si="7"/>
        <v>4096</v>
      </c>
      <c r="K34" s="137">
        <f t="shared" si="7"/>
        <v>4053</v>
      </c>
      <c r="L34" s="137">
        <f t="shared" si="7"/>
        <v>3848</v>
      </c>
      <c r="M34" s="137">
        <f t="shared" si="7"/>
        <v>4019</v>
      </c>
      <c r="N34" s="120"/>
      <c r="O34" s="123">
        <f t="shared" ref="O34:T34" si="8">G34/$G34*100</f>
        <v>100</v>
      </c>
      <c r="P34" s="123">
        <f t="shared" si="8"/>
        <v>106.30083491309072</v>
      </c>
      <c r="Q34" s="123">
        <f t="shared" si="8"/>
        <v>121.29277566539925</v>
      </c>
      <c r="R34" s="123">
        <f t="shared" si="8"/>
        <v>111.24388919065724</v>
      </c>
      <c r="S34" s="123">
        <f t="shared" si="8"/>
        <v>110.07604562737643</v>
      </c>
      <c r="T34" s="123">
        <f t="shared" si="8"/>
        <v>104.50841933731667</v>
      </c>
      <c r="U34" s="122">
        <f>IF(M34="","",M34/$G34*100)</f>
        <v>109.15263443780555</v>
      </c>
    </row>
    <row r="35" spans="2:21" ht="15.75" customHeight="1" x14ac:dyDescent="0.25">
      <c r="B35" s="29"/>
      <c r="C35" s="29"/>
      <c r="D35" s="29"/>
      <c r="E35" s="29"/>
      <c r="F35" s="29"/>
      <c r="G35" s="53"/>
      <c r="H35" s="53"/>
      <c r="I35" s="53"/>
      <c r="J35" s="53"/>
      <c r="K35" s="53"/>
      <c r="L35" s="53"/>
      <c r="M35" s="53"/>
      <c r="N35" s="29"/>
      <c r="O35" s="53"/>
      <c r="P35" s="53"/>
      <c r="Q35" s="53"/>
      <c r="R35" s="53"/>
      <c r="S35" s="53"/>
      <c r="T35" s="53"/>
      <c r="U35" s="53"/>
    </row>
    <row r="36" spans="2:21" ht="15.75" customHeight="1" x14ac:dyDescent="0.25">
      <c r="B36" s="29"/>
      <c r="C36" s="29"/>
      <c r="D36" s="29"/>
      <c r="E36" s="29"/>
      <c r="F36" s="29"/>
      <c r="G36" s="29"/>
      <c r="H36" s="29"/>
      <c r="I36" s="29"/>
      <c r="J36" s="29"/>
      <c r="K36" s="29"/>
      <c r="L36" s="29"/>
      <c r="M36" s="29"/>
      <c r="N36" s="29"/>
      <c r="O36" s="53"/>
      <c r="P36" s="53"/>
      <c r="Q36" s="53"/>
      <c r="R36" s="53"/>
      <c r="S36" s="53"/>
      <c r="T36" s="53"/>
      <c r="U36" s="53"/>
    </row>
    <row r="37" spans="2:21" ht="15.75" customHeight="1" x14ac:dyDescent="0.25">
      <c r="B37" s="183" t="s">
        <v>239</v>
      </c>
      <c r="C37" s="183"/>
      <c r="D37" s="183"/>
      <c r="E37" s="113"/>
      <c r="F37" s="124" t="s">
        <v>22</v>
      </c>
      <c r="G37" s="113"/>
      <c r="H37" s="113"/>
      <c r="I37" s="113"/>
      <c r="J37" s="113"/>
      <c r="K37" s="113"/>
      <c r="L37" s="113"/>
      <c r="M37" s="113"/>
      <c r="N37" s="113"/>
      <c r="O37" s="125" t="s">
        <v>23</v>
      </c>
      <c r="P37" s="116"/>
      <c r="Q37" s="116"/>
      <c r="R37" s="116"/>
      <c r="S37" s="116"/>
      <c r="T37" s="116"/>
      <c r="U37" s="116"/>
    </row>
    <row r="38" spans="2:21" ht="15.75" customHeight="1" x14ac:dyDescent="0.25">
      <c r="B38" s="183"/>
      <c r="C38" s="183"/>
      <c r="D38" s="183"/>
      <c r="E38" s="113"/>
      <c r="F38" s="117" t="s">
        <v>2</v>
      </c>
      <c r="G38" s="117">
        <v>2005</v>
      </c>
      <c r="H38" s="117">
        <v>2007</v>
      </c>
      <c r="I38" s="117">
        <v>2009</v>
      </c>
      <c r="J38" s="117">
        <v>2011</v>
      </c>
      <c r="K38" s="117">
        <v>2013</v>
      </c>
      <c r="L38" s="117">
        <v>2015</v>
      </c>
      <c r="M38" s="117">
        <v>2017</v>
      </c>
      <c r="N38" s="118"/>
      <c r="O38" s="119">
        <v>2005</v>
      </c>
      <c r="P38" s="119">
        <v>2007</v>
      </c>
      <c r="Q38" s="119">
        <v>2009</v>
      </c>
      <c r="R38" s="119">
        <v>2011</v>
      </c>
      <c r="S38" s="119">
        <v>2013</v>
      </c>
      <c r="T38" s="119">
        <v>2015</v>
      </c>
      <c r="U38" s="117">
        <v>2017</v>
      </c>
    </row>
    <row r="39" spans="2:21" ht="15.75" customHeight="1" x14ac:dyDescent="0.25">
      <c r="B39" s="29"/>
      <c r="C39" s="29"/>
      <c r="D39" s="29"/>
      <c r="E39" s="29"/>
      <c r="F39" s="29"/>
      <c r="G39" s="29"/>
      <c r="H39" s="29"/>
      <c r="I39" s="29"/>
      <c r="J39" s="29"/>
      <c r="K39" s="29"/>
      <c r="L39" s="29"/>
      <c r="M39" s="29"/>
      <c r="N39" s="29"/>
      <c r="O39" s="52"/>
      <c r="P39" s="52"/>
      <c r="Q39" s="52"/>
      <c r="R39" s="52"/>
      <c r="S39" s="52"/>
      <c r="T39" s="52"/>
      <c r="U39" s="52"/>
    </row>
    <row r="40" spans="2:21" ht="15.75" customHeight="1" x14ac:dyDescent="0.25">
      <c r="B40" s="128" t="s">
        <v>223</v>
      </c>
      <c r="C40" s="128" t="s">
        <v>168</v>
      </c>
      <c r="D40" s="136" t="s">
        <v>330</v>
      </c>
      <c r="E40" s="112"/>
      <c r="F40" s="112" t="s">
        <v>163</v>
      </c>
      <c r="G40" s="164">
        <f>IF(GeldstromenOrigineel!G39="","",IF($O$2=FALSE,GeldstromenOrigineel!G39,GeldstromenOrigineel!G39/Inflatie!$C$2))</f>
        <v>12148.052770792243</v>
      </c>
      <c r="H40" s="164">
        <f>IF(GeldstromenOrigineel!H39="","",IF($O$2=FALSE,GeldstromenOrigineel!H39,GeldstromenOrigineel!H39/Inflatie!$C$4))</f>
        <v>13460.377326622314</v>
      </c>
      <c r="I40" s="164">
        <f>IF(GeldstromenOrigineel!I39="","",IF($O$2=FALSE,GeldstromenOrigineel!I39,GeldstromenOrigineel!I39/Inflatie!$C$6))</f>
        <v>13754.716606675785</v>
      </c>
      <c r="J40" s="164">
        <f>IF(GeldstromenOrigineel!J39="","",IF($O$2=FALSE,GeldstromenOrigineel!J39,GeldstromenOrigineel!J39/Inflatie!$C$8))</f>
        <v>14142.787306369917</v>
      </c>
      <c r="K40" s="164">
        <f>IF(GeldstromenOrigineel!K39="","",IF($O$2=FALSE,GeldstromenOrigineel!K39,GeldstromenOrigineel!K39/Inflatie!$C$10))</f>
        <v>13774.545181155496</v>
      </c>
      <c r="L40" s="164">
        <f>IF(GeldstromenOrigineel!L39="","",IF($O$2=FALSE,GeldstromenOrigineel!L39,GeldstromenOrigineel!L39/Inflatie!$C$12))</f>
        <v>14677.011894321833</v>
      </c>
      <c r="M40" s="164">
        <f>IF(GeldstromenOrigineel!M39="","",IF($O$2=FALSE,GeldstromenOrigineel!M39,GeldstromenOrigineel!M39/Inflatie!$C$14))</f>
        <v>16349.13548508675</v>
      </c>
      <c r="N40" s="112"/>
      <c r="O40" s="127">
        <f t="shared" ref="O40:U40" si="9">G40/$G40*100</f>
        <v>100</v>
      </c>
      <c r="P40" s="127">
        <f t="shared" si="9"/>
        <v>110.80275646303836</v>
      </c>
      <c r="Q40" s="127">
        <f t="shared" si="9"/>
        <v>113.22569029125779</v>
      </c>
      <c r="R40" s="127">
        <f t="shared" si="9"/>
        <v>116.42019979015605</v>
      </c>
      <c r="S40" s="127">
        <f t="shared" si="9"/>
        <v>113.38891459439371</v>
      </c>
      <c r="T40" s="127">
        <f t="shared" si="9"/>
        <v>120.81781476624802</v>
      </c>
      <c r="U40" s="127">
        <f t="shared" si="9"/>
        <v>134.58235483134581</v>
      </c>
    </row>
    <row r="41" spans="2:21" ht="15.75" customHeight="1" x14ac:dyDescent="0.25">
      <c r="B41" s="110"/>
      <c r="C41" s="110"/>
      <c r="D41" s="110"/>
      <c r="E41" s="29"/>
      <c r="F41" s="59"/>
      <c r="G41" s="59"/>
      <c r="H41" s="59"/>
      <c r="I41" s="59"/>
      <c r="J41" s="59"/>
      <c r="K41" s="59"/>
      <c r="L41" s="59"/>
      <c r="M41" s="59"/>
      <c r="N41" s="29"/>
      <c r="O41" s="111"/>
      <c r="P41" s="111"/>
      <c r="Q41" s="111"/>
      <c r="R41" s="111"/>
      <c r="S41" s="111"/>
      <c r="T41" s="111"/>
      <c r="U41" s="111"/>
    </row>
    <row r="42" spans="2:21" ht="15.75" customHeight="1" x14ac:dyDescent="0.3">
      <c r="B42" s="120"/>
      <c r="C42" s="120"/>
      <c r="D42" s="114" t="s">
        <v>26</v>
      </c>
      <c r="E42" s="120"/>
      <c r="F42" s="121" t="s">
        <v>163</v>
      </c>
      <c r="G42" s="137">
        <f>G40</f>
        <v>12148.052770792243</v>
      </c>
      <c r="H42" s="137">
        <f t="shared" ref="H42:L42" si="10">H40</f>
        <v>13460.377326622314</v>
      </c>
      <c r="I42" s="137">
        <f t="shared" si="10"/>
        <v>13754.716606675785</v>
      </c>
      <c r="J42" s="137">
        <f t="shared" si="10"/>
        <v>14142.787306369917</v>
      </c>
      <c r="K42" s="137">
        <f t="shared" si="10"/>
        <v>13774.545181155496</v>
      </c>
      <c r="L42" s="137">
        <f t="shared" si="10"/>
        <v>14677.011894321833</v>
      </c>
      <c r="M42" s="137">
        <f>IF(M40="","",M40)</f>
        <v>16349.13548508675</v>
      </c>
      <c r="N42" s="120"/>
      <c r="O42" s="122">
        <f t="shared" ref="O42:T42" si="11">G42/$G42*100</f>
        <v>100</v>
      </c>
      <c r="P42" s="122">
        <f t="shared" si="11"/>
        <v>110.80275646303836</v>
      </c>
      <c r="Q42" s="122">
        <f t="shared" si="11"/>
        <v>113.22569029125779</v>
      </c>
      <c r="R42" s="122">
        <f t="shared" si="11"/>
        <v>116.42019979015605</v>
      </c>
      <c r="S42" s="122">
        <f t="shared" si="11"/>
        <v>113.38891459439371</v>
      </c>
      <c r="T42" s="122">
        <f t="shared" si="11"/>
        <v>120.81781476624802</v>
      </c>
      <c r="U42" s="122">
        <f>IF(M42="","",M42/$G42*100)</f>
        <v>134.58235483134581</v>
      </c>
    </row>
    <row r="43" spans="2:21" ht="15.75" customHeight="1" x14ac:dyDescent="0.25">
      <c r="B43" s="29"/>
      <c r="C43" s="29"/>
      <c r="D43" s="29"/>
      <c r="E43" s="29"/>
      <c r="F43" s="54"/>
      <c r="G43" s="29"/>
      <c r="H43" s="29"/>
      <c r="I43" s="29"/>
      <c r="J43" s="29"/>
      <c r="K43" s="29"/>
      <c r="L43" s="29"/>
      <c r="M43" s="29"/>
      <c r="N43" s="29"/>
      <c r="O43" s="53"/>
      <c r="P43" s="53"/>
      <c r="Q43" s="53"/>
      <c r="R43" s="53"/>
      <c r="S43" s="53"/>
      <c r="T43" s="53"/>
      <c r="U43" s="53"/>
    </row>
    <row r="44" spans="2:21" ht="15.75" customHeight="1" x14ac:dyDescent="0.25">
      <c r="B44" s="29"/>
      <c r="C44" s="29"/>
      <c r="D44" s="29"/>
      <c r="E44" s="29"/>
      <c r="F44" s="54"/>
      <c r="G44" s="29"/>
      <c r="H44" s="29"/>
      <c r="I44" s="29"/>
      <c r="J44" s="29"/>
      <c r="K44" s="29"/>
      <c r="L44" s="29"/>
      <c r="M44" s="29"/>
      <c r="N44" s="29"/>
      <c r="O44" s="53"/>
      <c r="P44" s="53"/>
      <c r="Q44" s="53"/>
      <c r="R44" s="53"/>
      <c r="S44" s="53"/>
      <c r="T44" s="53"/>
      <c r="U44" s="53"/>
    </row>
    <row r="45" spans="2:21" ht="15.75" customHeight="1" x14ac:dyDescent="0.25">
      <c r="B45" s="29"/>
      <c r="C45" s="29"/>
      <c r="D45" s="29"/>
      <c r="E45" s="29"/>
      <c r="F45" s="54"/>
      <c r="G45" s="29"/>
      <c r="H45" s="29"/>
      <c r="I45" s="29"/>
      <c r="J45" s="29"/>
      <c r="K45" s="29"/>
      <c r="L45" s="29"/>
      <c r="M45" s="29"/>
      <c r="N45" s="29"/>
      <c r="O45" s="53"/>
      <c r="P45" s="53"/>
      <c r="Q45" s="53"/>
      <c r="R45" s="53"/>
      <c r="S45" s="53"/>
      <c r="T45" s="53"/>
      <c r="U45" s="53"/>
    </row>
    <row r="46" spans="2:21" ht="15.75" customHeight="1" x14ac:dyDescent="0.25">
      <c r="B46" s="29"/>
      <c r="C46" s="29"/>
      <c r="D46" s="29"/>
      <c r="E46" s="29"/>
      <c r="F46" s="54"/>
      <c r="G46" s="29"/>
      <c r="H46" s="29"/>
      <c r="I46" s="29"/>
      <c r="J46" s="29"/>
      <c r="K46" s="29"/>
      <c r="L46" s="29"/>
      <c r="M46" s="29"/>
      <c r="N46" s="29"/>
      <c r="O46" s="53"/>
      <c r="P46" s="53"/>
      <c r="Q46" s="53"/>
      <c r="R46" s="53"/>
      <c r="S46" s="53"/>
      <c r="T46" s="53"/>
      <c r="U46" s="53"/>
    </row>
    <row r="47" spans="2:21" ht="15.75" customHeight="1" x14ac:dyDescent="0.25">
      <c r="B47" s="50"/>
      <c r="C47" s="50"/>
      <c r="D47" s="50"/>
      <c r="E47" s="50"/>
      <c r="F47" s="50"/>
      <c r="G47" s="50"/>
      <c r="H47" s="50"/>
      <c r="I47" s="50"/>
      <c r="J47" s="50"/>
      <c r="K47" s="50"/>
      <c r="L47" s="50"/>
      <c r="M47" s="50"/>
      <c r="N47" s="50"/>
      <c r="O47" s="58"/>
      <c r="P47" s="58"/>
      <c r="Q47" s="58"/>
      <c r="R47" s="58"/>
      <c r="S47" s="58"/>
      <c r="T47" s="58"/>
      <c r="U47" s="58"/>
    </row>
    <row r="48" spans="2:21" ht="15.75" customHeight="1" x14ac:dyDescent="0.25">
      <c r="B48" s="50"/>
      <c r="C48" s="50"/>
      <c r="D48" s="56"/>
      <c r="E48" s="50"/>
      <c r="F48" s="50"/>
      <c r="G48" s="50"/>
      <c r="H48" s="50"/>
      <c r="I48" s="50"/>
      <c r="J48" s="50"/>
      <c r="K48" s="50"/>
      <c r="L48" s="50"/>
      <c r="M48" s="50"/>
      <c r="N48" s="50"/>
      <c r="O48" s="57"/>
      <c r="P48" s="57"/>
      <c r="Q48" s="57"/>
      <c r="R48" s="57"/>
      <c r="S48" s="57"/>
      <c r="T48" s="57"/>
      <c r="U48" s="57"/>
    </row>
    <row r="49" spans="2:21" ht="15.75" customHeight="1" x14ac:dyDescent="0.25">
      <c r="B49" s="55"/>
      <c r="C49" s="55"/>
      <c r="D49" s="55"/>
      <c r="E49" s="50"/>
      <c r="F49" s="56"/>
      <c r="G49" s="50"/>
      <c r="H49" s="50"/>
      <c r="I49" s="50"/>
      <c r="J49" s="50"/>
      <c r="K49" s="50"/>
      <c r="L49" s="50"/>
      <c r="M49" s="50"/>
      <c r="N49" s="50"/>
      <c r="O49" s="57"/>
      <c r="P49" s="58"/>
      <c r="Q49" s="58"/>
      <c r="R49" s="58"/>
      <c r="S49" s="58"/>
      <c r="T49" s="58"/>
      <c r="U49" s="58"/>
    </row>
    <row r="50" spans="2:21" ht="15.75" customHeight="1" x14ac:dyDescent="0.25">
      <c r="B50" s="55"/>
      <c r="C50" s="55"/>
      <c r="D50" s="55"/>
      <c r="E50" s="50"/>
      <c r="F50" s="59"/>
      <c r="G50" s="59"/>
      <c r="H50" s="59"/>
      <c r="I50" s="59"/>
      <c r="J50" s="59"/>
      <c r="K50" s="59"/>
      <c r="L50" s="59"/>
      <c r="M50" s="59"/>
      <c r="N50" s="29"/>
      <c r="O50" s="60"/>
      <c r="P50" s="60"/>
      <c r="Q50" s="60"/>
      <c r="R50" s="60"/>
      <c r="S50" s="60"/>
      <c r="T50" s="60"/>
      <c r="U50" s="60"/>
    </row>
    <row r="51" spans="2:21" ht="15.75" customHeight="1" x14ac:dyDescent="0.25">
      <c r="B51" s="55"/>
      <c r="C51" s="55"/>
      <c r="D51" s="55"/>
      <c r="E51" s="29"/>
      <c r="F51" s="56"/>
      <c r="G51" s="50"/>
      <c r="H51" s="50"/>
      <c r="I51" s="50"/>
      <c r="J51" s="50"/>
      <c r="K51" s="50"/>
      <c r="L51" s="50"/>
      <c r="M51" s="50"/>
      <c r="N51" s="50"/>
      <c r="O51" s="57"/>
      <c r="P51" s="58"/>
      <c r="Q51" s="58"/>
      <c r="R51" s="58"/>
      <c r="S51" s="58"/>
      <c r="T51" s="58"/>
      <c r="U51" s="58"/>
    </row>
    <row r="52" spans="2:21" ht="15.75" customHeight="1" x14ac:dyDescent="0.25">
      <c r="B52" s="55"/>
      <c r="C52" s="55"/>
      <c r="D52" s="55"/>
      <c r="E52" s="29"/>
      <c r="F52" s="59"/>
      <c r="G52" s="59"/>
      <c r="H52" s="59"/>
      <c r="I52" s="59"/>
      <c r="J52" s="59"/>
      <c r="K52" s="59"/>
      <c r="L52" s="59"/>
      <c r="M52" s="59"/>
      <c r="N52" s="29"/>
      <c r="O52" s="60"/>
      <c r="P52" s="60"/>
      <c r="Q52" s="60"/>
      <c r="R52" s="60"/>
      <c r="S52" s="60"/>
      <c r="T52" s="60"/>
      <c r="U52" s="60"/>
    </row>
    <row r="53" spans="2:21" ht="15.75" customHeight="1" x14ac:dyDescent="0.25">
      <c r="B53" s="29"/>
      <c r="C53" s="29"/>
      <c r="D53" s="29"/>
      <c r="E53" s="29"/>
      <c r="F53" s="29"/>
      <c r="G53" s="52"/>
      <c r="H53" s="52"/>
      <c r="I53" s="52"/>
      <c r="J53" s="52"/>
      <c r="K53" s="52"/>
      <c r="L53" s="52"/>
      <c r="M53" s="52"/>
      <c r="N53" s="29"/>
      <c r="O53" s="53"/>
      <c r="P53" s="53"/>
      <c r="Q53" s="53"/>
      <c r="R53" s="53"/>
      <c r="S53" s="53"/>
      <c r="T53" s="53"/>
      <c r="U53" s="53"/>
    </row>
    <row r="54" spans="2:21" ht="15.75" customHeight="1" x14ac:dyDescent="0.25">
      <c r="B54" s="29"/>
      <c r="C54" s="29"/>
      <c r="D54" s="29"/>
      <c r="E54" s="29"/>
      <c r="F54" s="54"/>
      <c r="G54" s="29"/>
      <c r="H54" s="29"/>
      <c r="I54" s="29"/>
      <c r="J54" s="29"/>
      <c r="K54" s="29"/>
      <c r="L54" s="29"/>
      <c r="M54" s="29"/>
      <c r="N54" s="29"/>
      <c r="O54" s="53"/>
      <c r="P54" s="53"/>
      <c r="Q54" s="53"/>
      <c r="R54" s="53"/>
      <c r="S54" s="53"/>
      <c r="T54" s="53"/>
      <c r="U54" s="53"/>
    </row>
    <row r="55" spans="2:21" ht="15.75" customHeight="1" x14ac:dyDescent="0.25">
      <c r="B55" s="29"/>
      <c r="C55" s="29"/>
      <c r="D55" s="29"/>
      <c r="E55" s="29"/>
      <c r="F55" s="54"/>
      <c r="G55" s="29"/>
      <c r="H55" s="29"/>
      <c r="I55" s="29"/>
      <c r="J55" s="29"/>
      <c r="K55" s="29"/>
      <c r="L55" s="29"/>
      <c r="M55" s="29"/>
      <c r="N55" s="29"/>
      <c r="O55" s="53"/>
      <c r="P55" s="53"/>
      <c r="Q55" s="53"/>
      <c r="R55" s="53"/>
      <c r="S55" s="53"/>
      <c r="T55" s="53"/>
      <c r="U55" s="53"/>
    </row>
    <row r="56" spans="2:21" ht="15.75" customHeight="1" x14ac:dyDescent="0.25">
      <c r="B56" s="29"/>
      <c r="C56" s="29"/>
      <c r="D56" s="29"/>
      <c r="E56" s="29"/>
      <c r="F56" s="54"/>
      <c r="G56" s="53"/>
      <c r="H56" s="53"/>
      <c r="I56" s="53"/>
      <c r="J56" s="53"/>
      <c r="K56" s="53"/>
      <c r="L56" s="53"/>
      <c r="M56" s="53"/>
      <c r="N56" s="29"/>
      <c r="O56" s="53"/>
      <c r="P56" s="53"/>
      <c r="Q56" s="53"/>
      <c r="R56" s="53"/>
      <c r="S56" s="53"/>
      <c r="T56" s="53"/>
      <c r="U56" s="53"/>
    </row>
    <row r="57" spans="2:21" ht="15.75" customHeight="1" x14ac:dyDescent="0.25">
      <c r="B57" s="50"/>
      <c r="C57" s="50"/>
      <c r="D57" s="50"/>
      <c r="E57" s="50"/>
      <c r="F57" s="50"/>
      <c r="G57" s="50"/>
      <c r="H57" s="50"/>
      <c r="I57" s="50"/>
      <c r="J57" s="50"/>
      <c r="K57" s="50"/>
      <c r="L57" s="50"/>
      <c r="M57" s="50"/>
      <c r="N57" s="50"/>
      <c r="O57" s="58"/>
      <c r="P57" s="58"/>
      <c r="Q57" s="58"/>
      <c r="R57" s="58"/>
      <c r="S57" s="58"/>
      <c r="T57" s="58"/>
      <c r="U57" s="58"/>
    </row>
    <row r="58" spans="2:21" ht="15.75" customHeight="1" x14ac:dyDescent="0.25">
      <c r="B58" s="50"/>
      <c r="C58" s="50"/>
      <c r="D58" s="56"/>
      <c r="E58" s="50"/>
      <c r="F58" s="50"/>
      <c r="G58" s="50"/>
      <c r="H58" s="50"/>
      <c r="I58" s="50"/>
      <c r="J58" s="50"/>
      <c r="K58" s="50"/>
      <c r="L58" s="50"/>
      <c r="M58" s="50"/>
      <c r="N58" s="50"/>
      <c r="O58" s="57"/>
      <c r="P58" s="57"/>
      <c r="Q58" s="57"/>
      <c r="R58" s="57"/>
      <c r="S58" s="57"/>
      <c r="T58" s="57"/>
      <c r="U58" s="57"/>
    </row>
  </sheetData>
  <mergeCells count="3">
    <mergeCell ref="B5:D6"/>
    <mergeCell ref="B27:D28"/>
    <mergeCell ref="B37:D38"/>
  </mergeCells>
  <pageMargins left="0.7" right="0.7" top="0.75" bottom="0.75" header="0.3" footer="0.3"/>
  <pageSetup paperSize="9" scale="60" orientation="landscape" r:id="rId1"/>
  <ignoredErrors>
    <ignoredError sqref="P9:U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38100</xdr:colOff>
                    <xdr:row>0</xdr:row>
                    <xdr:rowOff>106680</xdr:rowOff>
                  </from>
                  <to>
                    <xdr:col>5</xdr:col>
                    <xdr:colOff>0</xdr:colOff>
                    <xdr:row>2</xdr:row>
                    <xdr:rowOff>99060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selection activeCell="C15" sqref="C15"/>
    </sheetView>
  </sheetViews>
  <sheetFormatPr defaultRowHeight="14.4" x14ac:dyDescent="0.3"/>
  <cols>
    <col min="1" max="3" width="18.5546875" customWidth="1"/>
  </cols>
  <sheetData>
    <row r="1" spans="1:3" x14ac:dyDescent="0.3">
      <c r="A1" s="160" t="s">
        <v>314</v>
      </c>
      <c r="B1" s="160" t="s">
        <v>315</v>
      </c>
      <c r="C1" s="160" t="s">
        <v>316</v>
      </c>
    </row>
    <row r="2" spans="1:3" x14ac:dyDescent="0.3">
      <c r="A2" s="159">
        <v>2005</v>
      </c>
      <c r="B2" s="159">
        <v>1.7</v>
      </c>
      <c r="C2" s="159">
        <v>1</v>
      </c>
    </row>
    <row r="3" spans="1:3" x14ac:dyDescent="0.3">
      <c r="A3" s="159">
        <v>2006</v>
      </c>
      <c r="B3" s="159">
        <v>1.1000000000000001</v>
      </c>
      <c r="C3" s="159">
        <f t="shared" ref="C3:C15" si="0">C2*(100+B3)/100</f>
        <v>1.0109999999999999</v>
      </c>
    </row>
    <row r="4" spans="1:3" x14ac:dyDescent="0.3">
      <c r="A4" s="159">
        <v>2007</v>
      </c>
      <c r="B4" s="159">
        <v>1.6</v>
      </c>
      <c r="C4" s="159">
        <f t="shared" si="0"/>
        <v>1.0271759999999999</v>
      </c>
    </row>
    <row r="5" spans="1:3" x14ac:dyDescent="0.3">
      <c r="A5" s="159">
        <v>2008</v>
      </c>
      <c r="B5" s="159">
        <v>2.5</v>
      </c>
      <c r="C5" s="159">
        <f t="shared" si="0"/>
        <v>1.0528553999999999</v>
      </c>
    </row>
    <row r="6" spans="1:3" x14ac:dyDescent="0.3">
      <c r="A6" s="159">
        <v>2009</v>
      </c>
      <c r="B6" s="159">
        <v>1.2</v>
      </c>
      <c r="C6" s="159">
        <f t="shared" si="0"/>
        <v>1.0654896647999998</v>
      </c>
    </row>
    <row r="7" spans="1:3" x14ac:dyDescent="0.3">
      <c r="A7" s="159">
        <v>2010</v>
      </c>
      <c r="B7" s="159">
        <v>1.3</v>
      </c>
      <c r="C7" s="159">
        <f t="shared" si="0"/>
        <v>1.0793410304423998</v>
      </c>
    </row>
    <row r="8" spans="1:3" x14ac:dyDescent="0.3">
      <c r="A8" s="159">
        <v>2011</v>
      </c>
      <c r="B8" s="159">
        <v>2.2999999999999998</v>
      </c>
      <c r="C8" s="159">
        <f t="shared" si="0"/>
        <v>1.1041658741425748</v>
      </c>
    </row>
    <row r="9" spans="1:3" x14ac:dyDescent="0.3">
      <c r="A9" s="159">
        <v>2012</v>
      </c>
      <c r="B9" s="159">
        <v>2.5</v>
      </c>
      <c r="C9" s="159">
        <f t="shared" si="0"/>
        <v>1.1317700209961392</v>
      </c>
    </row>
    <row r="10" spans="1:3" x14ac:dyDescent="0.3">
      <c r="A10" s="159">
        <v>2013</v>
      </c>
      <c r="B10" s="159">
        <v>2.5</v>
      </c>
      <c r="C10" s="159">
        <f t="shared" si="0"/>
        <v>1.1600642715210427</v>
      </c>
    </row>
    <row r="11" spans="1:3" x14ac:dyDescent="0.3">
      <c r="A11" s="159">
        <v>2014</v>
      </c>
      <c r="B11" s="159">
        <v>1</v>
      </c>
      <c r="C11" s="159">
        <f t="shared" si="0"/>
        <v>1.1716649142362532</v>
      </c>
    </row>
    <row r="12" spans="1:3" x14ac:dyDescent="0.3">
      <c r="A12" s="159">
        <v>2015</v>
      </c>
      <c r="B12" s="159">
        <v>0.6</v>
      </c>
      <c r="C12" s="159">
        <f t="shared" si="0"/>
        <v>1.1786949037216707</v>
      </c>
    </row>
    <row r="13" spans="1:3" x14ac:dyDescent="0.3">
      <c r="A13" s="159">
        <v>2016</v>
      </c>
      <c r="B13" s="159">
        <v>0.3</v>
      </c>
      <c r="C13" s="159">
        <f t="shared" si="0"/>
        <v>1.1822309884328357</v>
      </c>
    </row>
    <row r="14" spans="1:3" x14ac:dyDescent="0.3">
      <c r="A14" s="159">
        <v>2017</v>
      </c>
      <c r="B14" s="159">
        <v>1.4</v>
      </c>
      <c r="C14" s="159">
        <f t="shared" si="0"/>
        <v>1.1987822222708955</v>
      </c>
    </row>
    <row r="15" spans="1:3" x14ac:dyDescent="0.3">
      <c r="A15" s="159">
        <v>2018</v>
      </c>
      <c r="B15" s="159">
        <v>1.7</v>
      </c>
      <c r="C15" s="159">
        <f t="shared" si="0"/>
        <v>1.2191615200495007</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pageSetUpPr fitToPage="1"/>
  </sheetPr>
  <dimension ref="B2:U57"/>
  <sheetViews>
    <sheetView zoomScaleNormal="100" workbookViewId="0"/>
  </sheetViews>
  <sheetFormatPr defaultColWidth="9.109375" defaultRowHeight="15.75" customHeight="1" x14ac:dyDescent="0.25"/>
  <cols>
    <col min="1" max="1" width="3.5546875" style="16" customWidth="1"/>
    <col min="2" max="2" width="5.33203125" style="16" customWidth="1"/>
    <col min="3" max="3" width="7.5546875" style="16" customWidth="1"/>
    <col min="4" max="4" width="71.44140625" style="16" customWidth="1"/>
    <col min="5" max="5" width="4.33203125" style="16" customWidth="1"/>
    <col min="6" max="6" width="9.109375" style="16"/>
    <col min="7" max="12" width="10.109375" style="16" bestFit="1" customWidth="1"/>
    <col min="13" max="13" width="10.109375" style="16" customWidth="1"/>
    <col min="14" max="14" width="4.33203125" style="16" customWidth="1"/>
    <col min="15" max="21" width="9.33203125" style="48" bestFit="1" customWidth="1"/>
    <col min="22" max="16384" width="9.109375" style="16"/>
  </cols>
  <sheetData>
    <row r="2" spans="2:21" ht="21" customHeight="1" x14ac:dyDescent="0.35">
      <c r="B2" s="129" t="s">
        <v>129</v>
      </c>
      <c r="C2" s="130"/>
      <c r="D2" s="131"/>
    </row>
    <row r="4" spans="2:21" ht="15.75" customHeight="1" x14ac:dyDescent="0.3">
      <c r="B4" s="183" t="s">
        <v>130</v>
      </c>
      <c r="C4" s="183"/>
      <c r="D4" s="183"/>
      <c r="E4" s="113"/>
      <c r="F4" s="114" t="s">
        <v>22</v>
      </c>
      <c r="G4" s="113"/>
      <c r="H4" s="113"/>
      <c r="I4" s="113"/>
      <c r="J4" s="113"/>
      <c r="K4" s="113"/>
      <c r="L4" s="113"/>
      <c r="M4" s="113"/>
      <c r="N4" s="113"/>
      <c r="O4" s="115" t="s">
        <v>23</v>
      </c>
      <c r="P4" s="116"/>
      <c r="Q4" s="116"/>
      <c r="R4" s="116"/>
      <c r="S4" s="116"/>
      <c r="T4" s="116"/>
      <c r="U4" s="116"/>
    </row>
    <row r="5" spans="2:21" ht="15.75" customHeight="1" x14ac:dyDescent="0.25">
      <c r="B5" s="183"/>
      <c r="C5" s="183"/>
      <c r="D5" s="183"/>
      <c r="E5" s="117"/>
      <c r="F5" s="117" t="s">
        <v>2</v>
      </c>
      <c r="G5" s="117">
        <v>2005</v>
      </c>
      <c r="H5" s="117">
        <v>2007</v>
      </c>
      <c r="I5" s="117">
        <v>2009</v>
      </c>
      <c r="J5" s="117">
        <v>2011</v>
      </c>
      <c r="K5" s="117">
        <v>2013</v>
      </c>
      <c r="L5" s="117">
        <v>2015</v>
      </c>
      <c r="M5" s="117">
        <v>2017</v>
      </c>
      <c r="N5" s="118"/>
      <c r="O5" s="119">
        <v>2005</v>
      </c>
      <c r="P5" s="119">
        <v>2007</v>
      </c>
      <c r="Q5" s="119">
        <v>2009</v>
      </c>
      <c r="R5" s="119">
        <v>2011</v>
      </c>
      <c r="S5" s="119">
        <v>2013</v>
      </c>
      <c r="T5" s="119">
        <v>2015</v>
      </c>
      <c r="U5" s="117">
        <v>2017</v>
      </c>
    </row>
    <row r="6" spans="2:21" ht="15.75" customHeight="1" x14ac:dyDescent="0.25">
      <c r="B6" s="13"/>
      <c r="C6" s="13"/>
      <c r="D6" s="13"/>
      <c r="E6" s="13"/>
      <c r="F6" s="13"/>
      <c r="G6" s="13"/>
      <c r="H6" s="13"/>
      <c r="I6" s="13"/>
      <c r="J6" s="13"/>
      <c r="K6" s="13"/>
      <c r="L6" s="13"/>
      <c r="M6" s="13"/>
      <c r="N6" s="14"/>
      <c r="O6" s="15"/>
      <c r="P6" s="15"/>
      <c r="Q6" s="15"/>
      <c r="R6" s="15"/>
      <c r="S6" s="15"/>
      <c r="T6" s="15"/>
      <c r="U6" s="15"/>
    </row>
    <row r="7" spans="2:21" ht="15.75" customHeight="1" x14ac:dyDescent="0.25">
      <c r="B7" s="62" t="s">
        <v>131</v>
      </c>
      <c r="C7" s="62" t="s">
        <v>146</v>
      </c>
      <c r="D7" s="132" t="s">
        <v>265</v>
      </c>
      <c r="E7" s="62"/>
      <c r="F7" s="62" t="s">
        <v>163</v>
      </c>
      <c r="G7" s="126">
        <v>256</v>
      </c>
      <c r="H7" s="126">
        <v>312</v>
      </c>
      <c r="I7" s="126">
        <v>316</v>
      </c>
      <c r="J7" s="126">
        <v>306</v>
      </c>
      <c r="K7" s="126">
        <v>314</v>
      </c>
      <c r="L7" s="126">
        <v>308</v>
      </c>
      <c r="M7" s="133">
        <v>300.83714250000003</v>
      </c>
      <c r="N7" s="62"/>
      <c r="O7" s="64">
        <f>G7/$G7*100</f>
        <v>100</v>
      </c>
      <c r="P7" s="64">
        <f t="shared" ref="P7:U7" si="0">H7/$G7*100</f>
        <v>121.875</v>
      </c>
      <c r="Q7" s="64">
        <f t="shared" si="0"/>
        <v>123.4375</v>
      </c>
      <c r="R7" s="64">
        <f t="shared" si="0"/>
        <v>119.53125</v>
      </c>
      <c r="S7" s="64">
        <f t="shared" si="0"/>
        <v>122.65625</v>
      </c>
      <c r="T7" s="64">
        <f t="shared" si="0"/>
        <v>120.3125</v>
      </c>
      <c r="U7" s="64">
        <f t="shared" si="0"/>
        <v>117.51450878906252</v>
      </c>
    </row>
    <row r="8" spans="2:21" ht="15.75" customHeight="1" x14ac:dyDescent="0.25">
      <c r="B8" s="14" t="s">
        <v>132</v>
      </c>
      <c r="C8" s="14" t="s">
        <v>147</v>
      </c>
      <c r="D8" s="34" t="s">
        <v>267</v>
      </c>
      <c r="E8" s="14"/>
      <c r="F8" s="14" t="s">
        <v>163</v>
      </c>
      <c r="G8" s="109"/>
      <c r="H8" s="109">
        <v>54.017999969999998</v>
      </c>
      <c r="I8" s="109">
        <v>55.80900012</v>
      </c>
      <c r="J8" s="109">
        <v>59.356999948999999</v>
      </c>
      <c r="K8" s="109">
        <v>60.171000369999994</v>
      </c>
      <c r="L8" s="109">
        <v>72.063128000000006</v>
      </c>
      <c r="M8" s="134">
        <v>91.224450000000004</v>
      </c>
      <c r="N8" s="14"/>
      <c r="O8" s="21"/>
      <c r="P8" s="21">
        <f>H8/$H8*100</f>
        <v>100</v>
      </c>
      <c r="Q8" s="21">
        <f t="shared" ref="Q8:U8" si="1">I8/$H8*100</f>
        <v>103.31556175903343</v>
      </c>
      <c r="R8" s="21">
        <f t="shared" si="1"/>
        <v>109.8837424228315</v>
      </c>
      <c r="S8" s="21">
        <f t="shared" si="1"/>
        <v>111.39064830874375</v>
      </c>
      <c r="T8" s="21">
        <f t="shared" si="1"/>
        <v>133.40576852164418</v>
      </c>
      <c r="U8" s="21">
        <f t="shared" si="1"/>
        <v>168.87787413577578</v>
      </c>
    </row>
    <row r="9" spans="2:21" ht="15.75" customHeight="1" x14ac:dyDescent="0.25">
      <c r="B9" s="62" t="s">
        <v>133</v>
      </c>
      <c r="C9" s="62" t="s">
        <v>148</v>
      </c>
      <c r="D9" s="63" t="s">
        <v>161</v>
      </c>
      <c r="E9" s="62"/>
      <c r="F9" s="62" t="s">
        <v>163</v>
      </c>
      <c r="G9" s="126">
        <v>10.812131000000001</v>
      </c>
      <c r="H9" s="126">
        <v>11.077805</v>
      </c>
      <c r="I9" s="126">
        <v>8.6705439999999996</v>
      </c>
      <c r="J9" s="126">
        <v>7.4189590000000001</v>
      </c>
      <c r="K9" s="126">
        <v>5.1710694950000002</v>
      </c>
      <c r="L9" s="126">
        <v>4.4400000000000004</v>
      </c>
      <c r="M9" s="133">
        <v>3.8397570000000001</v>
      </c>
      <c r="N9" s="62"/>
      <c r="O9" s="64">
        <f t="shared" ref="O9:U21" si="2">G9/$G9*100</f>
        <v>100</v>
      </c>
      <c r="P9" s="64">
        <f t="shared" si="2"/>
        <v>102.45718443477978</v>
      </c>
      <c r="Q9" s="64">
        <f t="shared" si="2"/>
        <v>80.192739063187446</v>
      </c>
      <c r="R9" s="64">
        <f t="shared" si="2"/>
        <v>68.616991414550938</v>
      </c>
      <c r="S9" s="64">
        <f t="shared" si="2"/>
        <v>47.826552369740988</v>
      </c>
      <c r="T9" s="64">
        <f t="shared" si="2"/>
        <v>41.064985246664143</v>
      </c>
      <c r="U9" s="64">
        <f t="shared" si="2"/>
        <v>35.513415440489943</v>
      </c>
    </row>
    <row r="10" spans="2:21" ht="15.75" customHeight="1" x14ac:dyDescent="0.25">
      <c r="B10" s="14" t="s">
        <v>135</v>
      </c>
      <c r="C10" s="14" t="s">
        <v>149</v>
      </c>
      <c r="D10" s="20" t="s">
        <v>162</v>
      </c>
      <c r="E10" s="14"/>
      <c r="F10" s="14" t="s">
        <v>163</v>
      </c>
      <c r="G10" s="109">
        <v>97.1</v>
      </c>
      <c r="H10" s="109">
        <v>93.8</v>
      </c>
      <c r="I10" s="109">
        <v>105</v>
      </c>
      <c r="J10" s="109">
        <v>105</v>
      </c>
      <c r="K10" s="109">
        <v>101.20560709999999</v>
      </c>
      <c r="L10" s="109">
        <v>91.4</v>
      </c>
      <c r="M10" s="134">
        <v>93.1</v>
      </c>
      <c r="N10" s="14"/>
      <c r="O10" s="21">
        <f t="shared" si="2"/>
        <v>100</v>
      </c>
      <c r="P10" s="21">
        <f t="shared" si="2"/>
        <v>96.601441812564374</v>
      </c>
      <c r="Q10" s="21">
        <f t="shared" si="2"/>
        <v>108.13594232749743</v>
      </c>
      <c r="R10" s="21">
        <f t="shared" si="2"/>
        <v>108.13594232749743</v>
      </c>
      <c r="S10" s="21">
        <f t="shared" si="2"/>
        <v>104.22822564366632</v>
      </c>
      <c r="T10" s="21">
        <f t="shared" si="2"/>
        <v>94.129763130793009</v>
      </c>
      <c r="U10" s="21">
        <f t="shared" si="2"/>
        <v>95.880535530381053</v>
      </c>
    </row>
    <row r="11" spans="2:21" ht="15.75" customHeight="1" x14ac:dyDescent="0.25">
      <c r="B11" s="62" t="s">
        <v>134</v>
      </c>
      <c r="C11" s="62" t="s">
        <v>160</v>
      </c>
      <c r="D11" s="132" t="s">
        <v>305</v>
      </c>
      <c r="E11" s="62"/>
      <c r="F11" s="62" t="s">
        <v>163</v>
      </c>
      <c r="G11" s="126">
        <v>142</v>
      </c>
      <c r="H11" s="126">
        <v>167</v>
      </c>
      <c r="I11" s="126">
        <v>195.22621830853896</v>
      </c>
      <c r="J11" s="126">
        <v>244.65086515395706</v>
      </c>
      <c r="K11" s="126">
        <v>294.76168590622802</v>
      </c>
      <c r="L11" s="126">
        <v>383.9</v>
      </c>
      <c r="M11" s="133">
        <v>408.7</v>
      </c>
      <c r="N11" s="62"/>
      <c r="O11" s="64">
        <f t="shared" si="2"/>
        <v>100</v>
      </c>
      <c r="P11" s="64">
        <f t="shared" si="2"/>
        <v>117.6056338028169</v>
      </c>
      <c r="Q11" s="64">
        <f t="shared" si="2"/>
        <v>137.48325232995703</v>
      </c>
      <c r="R11" s="64">
        <f t="shared" si="2"/>
        <v>172.28934165771622</v>
      </c>
      <c r="S11" s="64">
        <f t="shared" si="2"/>
        <v>207.57865204663943</v>
      </c>
      <c r="T11" s="64">
        <f t="shared" si="2"/>
        <v>270.35211267605632</v>
      </c>
      <c r="U11" s="64">
        <f t="shared" si="2"/>
        <v>287.81690140845069</v>
      </c>
    </row>
    <row r="12" spans="2:21" ht="15.75" customHeight="1" x14ac:dyDescent="0.25">
      <c r="B12" s="14" t="s">
        <v>136</v>
      </c>
      <c r="C12" s="14" t="s">
        <v>150</v>
      </c>
      <c r="D12" s="34" t="s">
        <v>266</v>
      </c>
      <c r="E12" s="14"/>
      <c r="F12" s="14" t="s">
        <v>163</v>
      </c>
      <c r="G12" s="109">
        <v>596.1</v>
      </c>
      <c r="H12" s="109">
        <v>627.79999999999995</v>
      </c>
      <c r="I12" s="109">
        <v>641.70000000000005</v>
      </c>
      <c r="J12" s="109">
        <v>597</v>
      </c>
      <c r="K12" s="109">
        <v>525.29999999999995</v>
      </c>
      <c r="L12" s="109">
        <v>500</v>
      </c>
      <c r="M12" s="134">
        <v>530</v>
      </c>
      <c r="N12" s="14"/>
      <c r="O12" s="21">
        <f t="shared" si="2"/>
        <v>100</v>
      </c>
      <c r="P12" s="21">
        <f t="shared" si="2"/>
        <v>105.31789968126152</v>
      </c>
      <c r="Q12" s="21">
        <f t="shared" si="2"/>
        <v>107.64972320080524</v>
      </c>
      <c r="R12" s="21">
        <f t="shared" si="2"/>
        <v>100.15098137896325</v>
      </c>
      <c r="S12" s="21">
        <f t="shared" si="2"/>
        <v>88.122798188223442</v>
      </c>
      <c r="T12" s="21">
        <f t="shared" si="2"/>
        <v>83.878543868478445</v>
      </c>
      <c r="U12" s="21">
        <f t="shared" si="2"/>
        <v>88.911256500587143</v>
      </c>
    </row>
    <row r="13" spans="2:21" ht="15.75" customHeight="1" x14ac:dyDescent="0.25">
      <c r="B13" s="62" t="s">
        <v>137</v>
      </c>
      <c r="C13" s="62" t="s">
        <v>151</v>
      </c>
      <c r="D13" s="63" t="s">
        <v>268</v>
      </c>
      <c r="E13" s="62"/>
      <c r="F13" s="62" t="s">
        <v>163</v>
      </c>
      <c r="G13" s="126">
        <v>343</v>
      </c>
      <c r="H13" s="126">
        <v>294</v>
      </c>
      <c r="I13" s="126">
        <v>258</v>
      </c>
      <c r="J13" s="126">
        <v>214.2</v>
      </c>
      <c r="K13" s="126">
        <v>191.7</v>
      </c>
      <c r="L13" s="126">
        <v>212.9</v>
      </c>
      <c r="M13" s="133">
        <v>224.5</v>
      </c>
      <c r="N13" s="62"/>
      <c r="O13" s="64">
        <f t="shared" si="2"/>
        <v>100</v>
      </c>
      <c r="P13" s="64">
        <f t="shared" si="2"/>
        <v>85.714285714285708</v>
      </c>
      <c r="Q13" s="64">
        <f t="shared" si="2"/>
        <v>75.218658892128275</v>
      </c>
      <c r="R13" s="64">
        <f t="shared" si="2"/>
        <v>62.448979591836732</v>
      </c>
      <c r="S13" s="64">
        <f t="shared" si="2"/>
        <v>55.889212827988331</v>
      </c>
      <c r="T13" s="64">
        <f t="shared" si="2"/>
        <v>62.069970845481052</v>
      </c>
      <c r="U13" s="64">
        <f t="shared" si="2"/>
        <v>65.451895043731781</v>
      </c>
    </row>
    <row r="14" spans="2:21" ht="15.75" customHeight="1" x14ac:dyDescent="0.25">
      <c r="B14" s="14" t="s">
        <v>138</v>
      </c>
      <c r="C14" s="14" t="s">
        <v>152</v>
      </c>
      <c r="D14" s="34" t="s">
        <v>269</v>
      </c>
      <c r="E14" s="14"/>
      <c r="F14" s="14" t="s">
        <v>163</v>
      </c>
      <c r="G14" s="109">
        <v>32.5</v>
      </c>
      <c r="H14" s="109">
        <v>43.5</v>
      </c>
      <c r="I14" s="109">
        <v>64.900000000000006</v>
      </c>
      <c r="J14" s="109">
        <v>100.14</v>
      </c>
      <c r="K14" s="109">
        <v>158.80000000000001</v>
      </c>
      <c r="L14" s="109">
        <v>183.26</v>
      </c>
      <c r="M14" s="134">
        <v>201.37744000000001</v>
      </c>
      <c r="N14" s="14"/>
      <c r="O14" s="21">
        <f t="shared" si="2"/>
        <v>100</v>
      </c>
      <c r="P14" s="21">
        <f t="shared" si="2"/>
        <v>133.84615384615384</v>
      </c>
      <c r="Q14" s="21">
        <f t="shared" si="2"/>
        <v>199.69230769230771</v>
      </c>
      <c r="R14" s="21">
        <f t="shared" si="2"/>
        <v>308.12307692307695</v>
      </c>
      <c r="S14" s="21">
        <f t="shared" si="2"/>
        <v>488.6153846153847</v>
      </c>
      <c r="T14" s="21">
        <f t="shared" si="2"/>
        <v>563.87692307692305</v>
      </c>
      <c r="U14" s="21">
        <f t="shared" si="2"/>
        <v>619.62289230769227</v>
      </c>
    </row>
    <row r="15" spans="2:21" ht="15.75" customHeight="1" x14ac:dyDescent="0.25">
      <c r="B15" s="62" t="s">
        <v>139</v>
      </c>
      <c r="C15" s="62" t="s">
        <v>153</v>
      </c>
      <c r="D15" s="132" t="s">
        <v>307</v>
      </c>
      <c r="E15" s="62"/>
      <c r="F15" s="62" t="s">
        <v>163</v>
      </c>
      <c r="G15" s="126">
        <v>70.355000000000004</v>
      </c>
      <c r="H15" s="126">
        <v>148.63800000000001</v>
      </c>
      <c r="I15" s="126">
        <v>46.744999999999997</v>
      </c>
      <c r="J15" s="126">
        <v>78.290999999999997</v>
      </c>
      <c r="K15" s="126">
        <v>81.444999999999993</v>
      </c>
      <c r="L15" s="126">
        <v>85.28</v>
      </c>
      <c r="M15" s="133">
        <v>110.36199999999999</v>
      </c>
      <c r="N15" s="62"/>
      <c r="O15" s="64">
        <f t="shared" si="2"/>
        <v>100</v>
      </c>
      <c r="P15" s="64">
        <f t="shared" si="2"/>
        <v>211.26856655532657</v>
      </c>
      <c r="Q15" s="64">
        <f t="shared" si="2"/>
        <v>66.441617511193229</v>
      </c>
      <c r="R15" s="64">
        <f t="shared" si="2"/>
        <v>111.27993746002416</v>
      </c>
      <c r="S15" s="64">
        <f t="shared" si="2"/>
        <v>115.76291663705491</v>
      </c>
      <c r="T15" s="64">
        <f t="shared" si="2"/>
        <v>121.21384407646933</v>
      </c>
      <c r="U15" s="64">
        <f t="shared" si="2"/>
        <v>156.86447302963541</v>
      </c>
    </row>
    <row r="16" spans="2:21" ht="15.75" customHeight="1" x14ac:dyDescent="0.25">
      <c r="B16" s="14" t="s">
        <v>140</v>
      </c>
      <c r="C16" s="14" t="s">
        <v>154</v>
      </c>
      <c r="D16" s="20" t="s">
        <v>238</v>
      </c>
      <c r="E16" s="14"/>
      <c r="F16" s="14" t="s">
        <v>163</v>
      </c>
      <c r="G16" s="109">
        <v>135.19999999999999</v>
      </c>
      <c r="H16" s="109">
        <v>159.69999999999999</v>
      </c>
      <c r="I16" s="109">
        <v>200.9</v>
      </c>
      <c r="J16" s="109">
        <v>240</v>
      </c>
      <c r="K16" s="109">
        <v>249.50800000000001</v>
      </c>
      <c r="L16" s="109">
        <v>275.80200000000002</v>
      </c>
      <c r="M16" s="134">
        <v>301.90199999999999</v>
      </c>
      <c r="N16" s="14"/>
      <c r="O16" s="21">
        <f t="shared" si="2"/>
        <v>100</v>
      </c>
      <c r="P16" s="21">
        <f t="shared" si="2"/>
        <v>118.12130177514793</v>
      </c>
      <c r="Q16" s="21">
        <f t="shared" si="2"/>
        <v>148.59467455621302</v>
      </c>
      <c r="R16" s="21">
        <f t="shared" si="2"/>
        <v>177.51479289940829</v>
      </c>
      <c r="S16" s="21">
        <f t="shared" si="2"/>
        <v>184.54733727810654</v>
      </c>
      <c r="T16" s="21">
        <f t="shared" si="2"/>
        <v>203.99556213017752</v>
      </c>
      <c r="U16" s="21">
        <f t="shared" si="2"/>
        <v>223.30029585798817</v>
      </c>
    </row>
    <row r="17" spans="2:21" ht="15.75" customHeight="1" x14ac:dyDescent="0.25">
      <c r="B17" s="62" t="s">
        <v>141</v>
      </c>
      <c r="C17" s="62" t="s">
        <v>155</v>
      </c>
      <c r="D17" s="132" t="s">
        <v>234</v>
      </c>
      <c r="E17" s="62"/>
      <c r="F17" s="62" t="s">
        <v>163</v>
      </c>
      <c r="G17" s="126">
        <v>178.26</v>
      </c>
      <c r="H17" s="126">
        <v>199.17599999999999</v>
      </c>
      <c r="I17" s="126">
        <v>233.697</v>
      </c>
      <c r="J17" s="126">
        <v>205.07400000000001</v>
      </c>
      <c r="K17" s="126">
        <v>212.184</v>
      </c>
      <c r="L17" s="126">
        <v>243.46600000000001</v>
      </c>
      <c r="M17" s="133">
        <v>229.4</v>
      </c>
      <c r="N17" s="62"/>
      <c r="O17" s="64">
        <f t="shared" si="2"/>
        <v>100</v>
      </c>
      <c r="P17" s="64">
        <f t="shared" si="2"/>
        <v>111.73342308986874</v>
      </c>
      <c r="Q17" s="64">
        <f t="shared" si="2"/>
        <v>131.09895658027602</v>
      </c>
      <c r="R17" s="64">
        <f t="shared" si="2"/>
        <v>115.0420733759677</v>
      </c>
      <c r="S17" s="64">
        <f t="shared" si="2"/>
        <v>119.03062941770447</v>
      </c>
      <c r="T17" s="64">
        <f t="shared" si="2"/>
        <v>136.57915404465388</v>
      </c>
      <c r="U17" s="64">
        <f t="shared" si="2"/>
        <v>128.68843262650063</v>
      </c>
    </row>
    <row r="18" spans="2:21" ht="15.75" customHeight="1" x14ac:dyDescent="0.25">
      <c r="B18" s="14" t="s">
        <v>142</v>
      </c>
      <c r="C18" s="14" t="s">
        <v>156</v>
      </c>
      <c r="D18" s="20" t="s">
        <v>217</v>
      </c>
      <c r="E18" s="14"/>
      <c r="F18" s="14" t="s">
        <v>163</v>
      </c>
      <c r="G18" s="109">
        <v>3.5995300000000001</v>
      </c>
      <c r="H18" s="109">
        <v>5.0484910000000003</v>
      </c>
      <c r="I18" s="109">
        <v>5.9009169999999997</v>
      </c>
      <c r="J18" s="109">
        <v>5.8118220000000003</v>
      </c>
      <c r="K18" s="109">
        <v>7.4870316069999996</v>
      </c>
      <c r="L18" s="109">
        <v>6.09</v>
      </c>
      <c r="M18" s="134">
        <v>11.714454999999999</v>
      </c>
      <c r="N18" s="14"/>
      <c r="O18" s="21">
        <f t="shared" si="2"/>
        <v>100</v>
      </c>
      <c r="P18" s="21">
        <f t="shared" si="2"/>
        <v>140.25417207246502</v>
      </c>
      <c r="Q18" s="21">
        <f t="shared" si="2"/>
        <v>163.93576383583411</v>
      </c>
      <c r="R18" s="21">
        <f t="shared" si="2"/>
        <v>161.46057957566683</v>
      </c>
      <c r="S18" s="21">
        <f t="shared" si="2"/>
        <v>208.00025578339392</v>
      </c>
      <c r="T18" s="21">
        <f t="shared" si="2"/>
        <v>169.18875519859535</v>
      </c>
      <c r="U18" s="21">
        <f t="shared" si="2"/>
        <v>325.44401630212832</v>
      </c>
    </row>
    <row r="19" spans="2:21" ht="15.75" customHeight="1" x14ac:dyDescent="0.25">
      <c r="B19" s="62" t="s">
        <v>143</v>
      </c>
      <c r="C19" s="62" t="s">
        <v>157</v>
      </c>
      <c r="D19" s="63" t="s">
        <v>218</v>
      </c>
      <c r="E19" s="62"/>
      <c r="F19" s="62" t="s">
        <v>163</v>
      </c>
      <c r="G19" s="126">
        <v>15.212999999999999</v>
      </c>
      <c r="H19" s="126">
        <v>18.905000000000001</v>
      </c>
      <c r="I19" s="126">
        <v>16.760000000000002</v>
      </c>
      <c r="J19" s="126">
        <v>12.526999999999999</v>
      </c>
      <c r="K19" s="126">
        <v>11.38303786</v>
      </c>
      <c r="L19" s="126">
        <v>11.08</v>
      </c>
      <c r="M19" s="133">
        <v>19.242999999999999</v>
      </c>
      <c r="N19" s="62"/>
      <c r="O19" s="64">
        <f t="shared" si="2"/>
        <v>100</v>
      </c>
      <c r="P19" s="64">
        <f t="shared" si="2"/>
        <v>124.26871754420563</v>
      </c>
      <c r="Q19" s="64">
        <f t="shared" si="2"/>
        <v>110.16893446394533</v>
      </c>
      <c r="R19" s="64">
        <f t="shared" si="2"/>
        <v>82.344047853809244</v>
      </c>
      <c r="S19" s="64">
        <f t="shared" si="2"/>
        <v>74.824412410438441</v>
      </c>
      <c r="T19" s="64">
        <f t="shared" si="2"/>
        <v>72.832445934398208</v>
      </c>
      <c r="U19" s="64">
        <f t="shared" si="2"/>
        <v>126.49050154473147</v>
      </c>
    </row>
    <row r="20" spans="2:21" ht="15.75" customHeight="1" x14ac:dyDescent="0.25">
      <c r="B20" s="14" t="s">
        <v>144</v>
      </c>
      <c r="C20" s="14" t="s">
        <v>158</v>
      </c>
      <c r="D20" s="20" t="s">
        <v>270</v>
      </c>
      <c r="E20" s="14"/>
      <c r="F20" s="14" t="s">
        <v>163</v>
      </c>
      <c r="G20" s="109">
        <v>293</v>
      </c>
      <c r="H20" s="109">
        <v>355</v>
      </c>
      <c r="I20" s="109">
        <v>418</v>
      </c>
      <c r="J20" s="109">
        <v>260.99902470000001</v>
      </c>
      <c r="K20" s="109">
        <v>222</v>
      </c>
      <c r="L20" s="109">
        <v>342</v>
      </c>
      <c r="M20" s="134">
        <v>329</v>
      </c>
      <c r="N20" s="14"/>
      <c r="O20" s="21">
        <v>100</v>
      </c>
      <c r="P20" s="21">
        <f t="shared" si="2"/>
        <v>121.16040955631399</v>
      </c>
      <c r="Q20" s="21">
        <f t="shared" si="2"/>
        <v>142.66211604095562</v>
      </c>
      <c r="R20" s="21">
        <f t="shared" si="2"/>
        <v>89.078165426621155</v>
      </c>
      <c r="S20" s="21">
        <f t="shared" si="2"/>
        <v>75.76791808873719</v>
      </c>
      <c r="T20" s="21">
        <f t="shared" si="2"/>
        <v>116.72354948805462</v>
      </c>
      <c r="U20" s="21">
        <f t="shared" si="2"/>
        <v>112.28668941979522</v>
      </c>
    </row>
    <row r="21" spans="2:21" ht="15.75" customHeight="1" x14ac:dyDescent="0.25">
      <c r="B21" s="62" t="s">
        <v>145</v>
      </c>
      <c r="C21" s="62" t="s">
        <v>159</v>
      </c>
      <c r="D21" s="132" t="s">
        <v>276</v>
      </c>
      <c r="E21" s="62"/>
      <c r="F21" s="62" t="s">
        <v>163</v>
      </c>
      <c r="G21" s="126">
        <v>3.137899</v>
      </c>
      <c r="H21" s="126">
        <v>2.9232819999999999</v>
      </c>
      <c r="I21" s="126">
        <v>2.9489350000000001</v>
      </c>
      <c r="J21" s="126">
        <v>2.3581772299999999</v>
      </c>
      <c r="K21" s="126">
        <v>2.2721081100000005</v>
      </c>
      <c r="L21" s="126">
        <v>1.8050109999999999</v>
      </c>
      <c r="M21" s="133">
        <v>1.696299</v>
      </c>
      <c r="N21" s="62"/>
      <c r="O21" s="64">
        <f t="shared" si="2"/>
        <v>100</v>
      </c>
      <c r="P21" s="64">
        <f t="shared" si="2"/>
        <v>93.160487319700209</v>
      </c>
      <c r="Q21" s="64">
        <f t="shared" si="2"/>
        <v>93.978008852420047</v>
      </c>
      <c r="R21" s="64">
        <f t="shared" si="2"/>
        <v>75.151470139733618</v>
      </c>
      <c r="S21" s="64">
        <f t="shared" si="2"/>
        <v>72.408580072207556</v>
      </c>
      <c r="T21" s="64">
        <f t="shared" si="2"/>
        <v>57.522915810865804</v>
      </c>
      <c r="U21" s="64">
        <f t="shared" si="2"/>
        <v>54.058432091026511</v>
      </c>
    </row>
    <row r="22" spans="2:21" ht="15.75" customHeight="1" x14ac:dyDescent="0.25">
      <c r="B22" s="22"/>
      <c r="C22" s="22"/>
      <c r="D22" s="23"/>
      <c r="E22" s="23"/>
      <c r="F22" s="23"/>
      <c r="G22" s="23"/>
      <c r="H22" s="23"/>
      <c r="I22" s="23"/>
      <c r="J22" s="23"/>
      <c r="K22" s="23"/>
      <c r="L22" s="23"/>
      <c r="M22" s="23"/>
      <c r="N22" s="23"/>
      <c r="O22" s="24"/>
      <c r="P22" s="24"/>
      <c r="Q22" s="24"/>
      <c r="R22" s="24"/>
      <c r="S22" s="24"/>
      <c r="T22" s="24"/>
      <c r="U22" s="24"/>
    </row>
    <row r="23" spans="2:21" ht="15.75" customHeight="1" x14ac:dyDescent="0.3">
      <c r="B23" s="120"/>
      <c r="C23" s="120"/>
      <c r="D23" s="114" t="s">
        <v>275</v>
      </c>
      <c r="E23" s="120"/>
      <c r="F23" s="121" t="s">
        <v>163</v>
      </c>
      <c r="G23" s="137">
        <f t="shared" ref="G23:M23" si="3">SUM(G7:G19)+G21</f>
        <v>1883.27756</v>
      </c>
      <c r="H23" s="137">
        <f t="shared" si="3"/>
        <v>2137.5865779700002</v>
      </c>
      <c r="I23" s="137">
        <f t="shared" si="3"/>
        <v>2152.257614428539</v>
      </c>
      <c r="J23" s="137">
        <f t="shared" si="3"/>
        <v>2177.8288233329572</v>
      </c>
      <c r="K23" s="137">
        <f t="shared" si="3"/>
        <v>2215.388540448228</v>
      </c>
      <c r="L23" s="137">
        <f t="shared" si="3"/>
        <v>2379.4861390000001</v>
      </c>
      <c r="M23" s="137">
        <f t="shared" si="3"/>
        <v>2527.8965435</v>
      </c>
      <c r="N23" s="120"/>
      <c r="O23" s="122">
        <f t="shared" ref="O23" si="4">G23/$G23*100</f>
        <v>100</v>
      </c>
      <c r="P23" s="122">
        <f>H23/$G23*100</f>
        <v>113.50353359331697</v>
      </c>
      <c r="Q23" s="122">
        <f t="shared" ref="Q23:T23" si="5">I23/$G23*100</f>
        <v>114.28254974951962</v>
      </c>
      <c r="R23" s="122">
        <f t="shared" si="5"/>
        <v>115.64035326438855</v>
      </c>
      <c r="S23" s="122">
        <f t="shared" si="5"/>
        <v>117.63473358904292</v>
      </c>
      <c r="T23" s="122">
        <f t="shared" si="5"/>
        <v>126.34813845496041</v>
      </c>
      <c r="U23" s="122">
        <f>M23/$G23*100</f>
        <v>134.2285702963508</v>
      </c>
    </row>
    <row r="26" spans="2:21" ht="15.75" customHeight="1" x14ac:dyDescent="0.3">
      <c r="B26" s="183" t="s">
        <v>212</v>
      </c>
      <c r="C26" s="183"/>
      <c r="D26" s="183"/>
      <c r="E26" s="113"/>
      <c r="F26" s="114" t="s">
        <v>22</v>
      </c>
      <c r="G26" s="113"/>
      <c r="H26" s="113"/>
      <c r="I26" s="113"/>
      <c r="J26" s="113"/>
      <c r="K26" s="113"/>
      <c r="L26" s="113"/>
      <c r="M26" s="113"/>
      <c r="N26" s="113"/>
      <c r="O26" s="115" t="s">
        <v>23</v>
      </c>
      <c r="P26" s="116"/>
      <c r="Q26" s="116"/>
      <c r="R26" s="116"/>
      <c r="S26" s="116"/>
      <c r="T26" s="116"/>
      <c r="U26" s="116"/>
    </row>
    <row r="27" spans="2:21" ht="15.75" customHeight="1" x14ac:dyDescent="0.25">
      <c r="B27" s="183"/>
      <c r="C27" s="183"/>
      <c r="D27" s="183"/>
      <c r="E27" s="113"/>
      <c r="F27" s="117" t="s">
        <v>2</v>
      </c>
      <c r="G27" s="117">
        <v>2005</v>
      </c>
      <c r="H27" s="117">
        <v>2007</v>
      </c>
      <c r="I27" s="117">
        <v>2009</v>
      </c>
      <c r="J27" s="117">
        <v>2011</v>
      </c>
      <c r="K27" s="117">
        <v>2013</v>
      </c>
      <c r="L27" s="117">
        <v>2015</v>
      </c>
      <c r="M27" s="117">
        <v>2017</v>
      </c>
      <c r="N27" s="118"/>
      <c r="O27" s="119">
        <v>2005</v>
      </c>
      <c r="P27" s="119">
        <v>2007</v>
      </c>
      <c r="Q27" s="119">
        <v>2009</v>
      </c>
      <c r="R27" s="119">
        <v>2011</v>
      </c>
      <c r="S27" s="119">
        <v>2013</v>
      </c>
      <c r="T27" s="119">
        <v>2015</v>
      </c>
      <c r="U27" s="117">
        <v>2017</v>
      </c>
    </row>
    <row r="28" spans="2:21" ht="15.75" customHeight="1" x14ac:dyDescent="0.25">
      <c r="B28" s="50"/>
      <c r="C28" s="50"/>
      <c r="D28" s="50"/>
      <c r="E28" s="50"/>
      <c r="F28" s="50"/>
      <c r="G28" s="50"/>
      <c r="H28" s="50"/>
      <c r="I28" s="50"/>
      <c r="J28" s="50"/>
      <c r="K28" s="50"/>
      <c r="L28" s="50"/>
      <c r="M28" s="50"/>
      <c r="N28" s="50"/>
      <c r="O28" s="51"/>
      <c r="P28" s="51"/>
      <c r="Q28" s="51"/>
      <c r="R28" s="51"/>
      <c r="S28" s="51"/>
      <c r="T28" s="51"/>
      <c r="U28" s="51"/>
    </row>
    <row r="29" spans="2:21" ht="15.75" customHeight="1" x14ac:dyDescent="0.25">
      <c r="B29" s="112" t="s">
        <v>164</v>
      </c>
      <c r="C29" s="112" t="s">
        <v>165</v>
      </c>
      <c r="D29" s="135" t="s">
        <v>271</v>
      </c>
      <c r="E29" s="112"/>
      <c r="F29" s="112" t="s">
        <v>163</v>
      </c>
      <c r="G29" s="138">
        <v>103</v>
      </c>
      <c r="H29" s="138">
        <v>124</v>
      </c>
      <c r="I29" s="138">
        <v>141</v>
      </c>
      <c r="J29" s="138">
        <v>113</v>
      </c>
      <c r="K29" s="138">
        <v>103</v>
      </c>
      <c r="L29" s="138">
        <v>108</v>
      </c>
      <c r="M29" s="139">
        <v>112</v>
      </c>
      <c r="N29" s="112"/>
      <c r="O29" s="127">
        <f t="shared" ref="O29:U31" si="6">G29/$G29*100</f>
        <v>100</v>
      </c>
      <c r="P29" s="127">
        <f t="shared" si="6"/>
        <v>120.3883495145631</v>
      </c>
      <c r="Q29" s="127">
        <f t="shared" si="6"/>
        <v>136.89320388349515</v>
      </c>
      <c r="R29" s="127">
        <f t="shared" si="6"/>
        <v>109.70873786407766</v>
      </c>
      <c r="S29" s="127">
        <f t="shared" si="6"/>
        <v>100</v>
      </c>
      <c r="T29" s="127">
        <f t="shared" si="6"/>
        <v>104.85436893203884</v>
      </c>
      <c r="U29" s="127">
        <f t="shared" si="6"/>
        <v>108.7378640776699</v>
      </c>
    </row>
    <row r="30" spans="2:21" ht="15.75" customHeight="1" x14ac:dyDescent="0.25">
      <c r="B30" s="29" t="s">
        <v>221</v>
      </c>
      <c r="C30" s="29" t="s">
        <v>166</v>
      </c>
      <c r="D30" s="43" t="s">
        <v>272</v>
      </c>
      <c r="E30" s="29"/>
      <c r="F30" s="29" t="s">
        <v>163</v>
      </c>
      <c r="G30" s="140">
        <v>720</v>
      </c>
      <c r="H30" s="140">
        <v>831.99674149999998</v>
      </c>
      <c r="I30" s="140">
        <v>862</v>
      </c>
      <c r="J30" s="140">
        <v>699</v>
      </c>
      <c r="K30" s="140">
        <v>847</v>
      </c>
      <c r="L30" s="140">
        <v>848</v>
      </c>
      <c r="M30" s="141">
        <v>893</v>
      </c>
      <c r="N30" s="29"/>
      <c r="O30" s="52">
        <f t="shared" si="6"/>
        <v>100</v>
      </c>
      <c r="P30" s="52">
        <f t="shared" si="6"/>
        <v>115.55510298611111</v>
      </c>
      <c r="Q30" s="52">
        <f t="shared" si="6"/>
        <v>119.72222222222221</v>
      </c>
      <c r="R30" s="52">
        <f t="shared" si="6"/>
        <v>97.083333333333329</v>
      </c>
      <c r="S30" s="52">
        <f t="shared" si="6"/>
        <v>117.63888888888889</v>
      </c>
      <c r="T30" s="52">
        <f t="shared" si="6"/>
        <v>117.77777777777779</v>
      </c>
      <c r="U30" s="52">
        <f t="shared" si="6"/>
        <v>124.02777777777779</v>
      </c>
    </row>
    <row r="31" spans="2:21" ht="15.75" customHeight="1" x14ac:dyDescent="0.25">
      <c r="B31" s="112" t="s">
        <v>222</v>
      </c>
      <c r="C31" s="112" t="s">
        <v>167</v>
      </c>
      <c r="D31" s="135" t="s">
        <v>273</v>
      </c>
      <c r="E31" s="112"/>
      <c r="F31" s="112" t="s">
        <v>163</v>
      </c>
      <c r="G31" s="138">
        <v>2859</v>
      </c>
      <c r="H31" s="138">
        <v>2958</v>
      </c>
      <c r="I31" s="138">
        <v>3463</v>
      </c>
      <c r="J31" s="138">
        <v>3284</v>
      </c>
      <c r="K31" s="138">
        <v>3103</v>
      </c>
      <c r="L31" s="138">
        <v>2892</v>
      </c>
      <c r="M31" s="139">
        <v>3014</v>
      </c>
      <c r="N31" s="112"/>
      <c r="O31" s="127">
        <f t="shared" si="6"/>
        <v>100</v>
      </c>
      <c r="P31" s="127">
        <f t="shared" si="6"/>
        <v>103.46274921301155</v>
      </c>
      <c r="Q31" s="127">
        <f t="shared" si="6"/>
        <v>121.1262679258482</v>
      </c>
      <c r="R31" s="127">
        <f t="shared" si="6"/>
        <v>114.8653375306051</v>
      </c>
      <c r="S31" s="127">
        <f t="shared" si="6"/>
        <v>108.53445260580624</v>
      </c>
      <c r="T31" s="127">
        <f t="shared" si="6"/>
        <v>101.15424973767051</v>
      </c>
      <c r="U31" s="127">
        <f t="shared" si="6"/>
        <v>105.42147604057364</v>
      </c>
    </row>
    <row r="32" spans="2:21" ht="15.75" customHeight="1" x14ac:dyDescent="0.25">
      <c r="B32" s="29"/>
      <c r="C32" s="29"/>
      <c r="D32" s="29"/>
      <c r="E32" s="29"/>
      <c r="F32" s="29"/>
      <c r="G32" s="53"/>
      <c r="H32" s="53"/>
      <c r="I32" s="53"/>
      <c r="J32" s="53"/>
      <c r="K32" s="53"/>
      <c r="L32" s="53"/>
      <c r="M32" s="53"/>
      <c r="N32" s="29"/>
      <c r="O32" s="52"/>
      <c r="P32" s="52"/>
      <c r="Q32" s="52"/>
      <c r="R32" s="52"/>
      <c r="S32" s="52"/>
      <c r="T32" s="52"/>
      <c r="U32" s="52"/>
    </row>
    <row r="33" spans="2:21" ht="15.75" customHeight="1" x14ac:dyDescent="0.3">
      <c r="B33" s="120"/>
      <c r="C33" s="120"/>
      <c r="D33" s="114" t="s">
        <v>275</v>
      </c>
      <c r="E33" s="120"/>
      <c r="F33" s="121" t="s">
        <v>163</v>
      </c>
      <c r="G33" s="137">
        <f t="shared" ref="G33:M33" si="7">SUM(G29:G31)</f>
        <v>3682</v>
      </c>
      <c r="H33" s="137">
        <f t="shared" si="7"/>
        <v>3913.9967415000001</v>
      </c>
      <c r="I33" s="137">
        <f t="shared" si="7"/>
        <v>4466</v>
      </c>
      <c r="J33" s="137">
        <f t="shared" si="7"/>
        <v>4096</v>
      </c>
      <c r="K33" s="137">
        <f t="shared" si="7"/>
        <v>4053</v>
      </c>
      <c r="L33" s="137">
        <f t="shared" si="7"/>
        <v>3848</v>
      </c>
      <c r="M33" s="137">
        <f t="shared" si="7"/>
        <v>4019</v>
      </c>
      <c r="N33" s="120"/>
      <c r="O33" s="123">
        <f t="shared" ref="O33:T33" si="8">G33/$G33*100</f>
        <v>100</v>
      </c>
      <c r="P33" s="123">
        <f t="shared" si="8"/>
        <v>106.30083491309072</v>
      </c>
      <c r="Q33" s="123">
        <f t="shared" si="8"/>
        <v>121.29277566539925</v>
      </c>
      <c r="R33" s="123">
        <f t="shared" si="8"/>
        <v>111.24388919065724</v>
      </c>
      <c r="S33" s="123">
        <f t="shared" si="8"/>
        <v>110.07604562737643</v>
      </c>
      <c r="T33" s="123">
        <f t="shared" si="8"/>
        <v>104.50841933731667</v>
      </c>
      <c r="U33" s="122">
        <f>IF(M33="","",M33/$G33*100)</f>
        <v>109.15263443780555</v>
      </c>
    </row>
    <row r="34" spans="2:21" ht="15.75" customHeight="1" x14ac:dyDescent="0.25">
      <c r="B34" s="29"/>
      <c r="C34" s="29"/>
      <c r="D34" s="29"/>
      <c r="E34" s="29"/>
      <c r="F34" s="29"/>
      <c r="G34" s="53"/>
      <c r="H34" s="53"/>
      <c r="I34" s="53"/>
      <c r="J34" s="53"/>
      <c r="K34" s="53"/>
      <c r="L34" s="53"/>
      <c r="M34" s="53"/>
      <c r="N34" s="29"/>
      <c r="O34" s="53"/>
      <c r="P34" s="53"/>
      <c r="Q34" s="53"/>
      <c r="R34" s="53"/>
      <c r="S34" s="53"/>
      <c r="T34" s="53"/>
      <c r="U34" s="53"/>
    </row>
    <row r="35" spans="2:21" ht="15.75" customHeight="1" x14ac:dyDescent="0.25">
      <c r="B35" s="29"/>
      <c r="C35" s="29"/>
      <c r="D35" s="29"/>
      <c r="E35" s="29"/>
      <c r="F35" s="29"/>
      <c r="G35" s="29"/>
      <c r="H35" s="29"/>
      <c r="I35" s="29"/>
      <c r="J35" s="29"/>
      <c r="K35" s="29"/>
      <c r="L35" s="29"/>
      <c r="M35" s="29"/>
      <c r="N35" s="29"/>
      <c r="O35" s="53"/>
      <c r="P35" s="53"/>
      <c r="Q35" s="53"/>
      <c r="R35" s="53"/>
      <c r="S35" s="53"/>
      <c r="T35" s="53"/>
      <c r="U35" s="53"/>
    </row>
    <row r="36" spans="2:21" ht="15.75" customHeight="1" x14ac:dyDescent="0.25">
      <c r="B36" s="183" t="s">
        <v>239</v>
      </c>
      <c r="C36" s="183"/>
      <c r="D36" s="183"/>
      <c r="E36" s="113"/>
      <c r="F36" s="124" t="s">
        <v>22</v>
      </c>
      <c r="G36" s="113"/>
      <c r="H36" s="113"/>
      <c r="I36" s="113"/>
      <c r="J36" s="113"/>
      <c r="K36" s="113"/>
      <c r="L36" s="113"/>
      <c r="M36" s="113"/>
      <c r="N36" s="113"/>
      <c r="O36" s="125" t="s">
        <v>23</v>
      </c>
      <c r="P36" s="116"/>
      <c r="Q36" s="116"/>
      <c r="R36" s="116"/>
      <c r="S36" s="116"/>
      <c r="T36" s="116"/>
      <c r="U36" s="116"/>
    </row>
    <row r="37" spans="2:21" ht="15.75" customHeight="1" x14ac:dyDescent="0.25">
      <c r="B37" s="183"/>
      <c r="C37" s="183"/>
      <c r="D37" s="183"/>
      <c r="E37" s="113"/>
      <c r="F37" s="117" t="s">
        <v>2</v>
      </c>
      <c r="G37" s="117">
        <v>2005</v>
      </c>
      <c r="H37" s="117">
        <v>2007</v>
      </c>
      <c r="I37" s="117">
        <v>2009</v>
      </c>
      <c r="J37" s="117">
        <v>2011</v>
      </c>
      <c r="K37" s="117">
        <v>2013</v>
      </c>
      <c r="L37" s="117">
        <v>2015</v>
      </c>
      <c r="M37" s="117">
        <v>2017</v>
      </c>
      <c r="N37" s="118"/>
      <c r="O37" s="119">
        <v>2005</v>
      </c>
      <c r="P37" s="119">
        <v>2007</v>
      </c>
      <c r="Q37" s="119">
        <v>2009</v>
      </c>
      <c r="R37" s="119">
        <v>2011</v>
      </c>
      <c r="S37" s="119">
        <v>2013</v>
      </c>
      <c r="T37" s="119">
        <v>2015</v>
      </c>
      <c r="U37" s="117">
        <v>2017</v>
      </c>
    </row>
    <row r="38" spans="2:21" ht="15.75" customHeight="1" x14ac:dyDescent="0.25">
      <c r="B38" s="29"/>
      <c r="C38" s="29"/>
      <c r="D38" s="29"/>
      <c r="E38" s="29"/>
      <c r="F38" s="29"/>
      <c r="G38" s="29"/>
      <c r="H38" s="29"/>
      <c r="I38" s="29"/>
      <c r="J38" s="29"/>
      <c r="K38" s="29"/>
      <c r="L38" s="29"/>
      <c r="M38" s="29"/>
      <c r="N38" s="29"/>
      <c r="O38" s="52"/>
      <c r="P38" s="52"/>
      <c r="Q38" s="52"/>
      <c r="R38" s="52"/>
      <c r="S38" s="52"/>
      <c r="T38" s="52"/>
      <c r="U38" s="52"/>
    </row>
    <row r="39" spans="2:21" ht="15.75" customHeight="1" x14ac:dyDescent="0.25">
      <c r="B39" s="128" t="s">
        <v>223</v>
      </c>
      <c r="C39" s="128" t="s">
        <v>168</v>
      </c>
      <c r="D39" s="136" t="s">
        <v>274</v>
      </c>
      <c r="E39" s="112"/>
      <c r="F39" s="112" t="s">
        <v>163</v>
      </c>
      <c r="G39" s="138">
        <v>12148.052770792243</v>
      </c>
      <c r="H39" s="138">
        <v>13460.377326622314</v>
      </c>
      <c r="I39" s="138">
        <v>13754.716606675785</v>
      </c>
      <c r="J39" s="138">
        <v>14142.787306369917</v>
      </c>
      <c r="K39" s="138">
        <v>13774.545181155496</v>
      </c>
      <c r="L39" s="138">
        <v>14677.011894321833</v>
      </c>
      <c r="M39" s="138">
        <v>16349.13548508675</v>
      </c>
      <c r="N39" s="112"/>
      <c r="O39" s="127">
        <f t="shared" ref="O39:U39" si="9">G39/$G39*100</f>
        <v>100</v>
      </c>
      <c r="P39" s="127">
        <f t="shared" si="9"/>
        <v>110.80275646303836</v>
      </c>
      <c r="Q39" s="127">
        <f t="shared" si="9"/>
        <v>113.22569029125779</v>
      </c>
      <c r="R39" s="127">
        <f t="shared" si="9"/>
        <v>116.42019979015605</v>
      </c>
      <c r="S39" s="127">
        <f t="shared" si="9"/>
        <v>113.38891459439371</v>
      </c>
      <c r="T39" s="127">
        <f t="shared" si="9"/>
        <v>120.81781476624802</v>
      </c>
      <c r="U39" s="127">
        <f t="shared" si="9"/>
        <v>134.58235483134581</v>
      </c>
    </row>
    <row r="40" spans="2:21" ht="15.75" customHeight="1" x14ac:dyDescent="0.25">
      <c r="B40" s="110"/>
      <c r="C40" s="110"/>
      <c r="D40" s="110"/>
      <c r="E40" s="29"/>
      <c r="F40" s="59"/>
      <c r="G40" s="59"/>
      <c r="H40" s="59"/>
      <c r="I40" s="59"/>
      <c r="J40" s="59"/>
      <c r="K40" s="59"/>
      <c r="L40" s="59"/>
      <c r="M40" s="59"/>
      <c r="N40" s="29"/>
      <c r="O40" s="111"/>
      <c r="P40" s="111"/>
      <c r="Q40" s="111"/>
      <c r="R40" s="111"/>
      <c r="S40" s="111"/>
      <c r="T40" s="111"/>
      <c r="U40" s="111"/>
    </row>
    <row r="41" spans="2:21" ht="15.75" customHeight="1" x14ac:dyDescent="0.3">
      <c r="B41" s="120"/>
      <c r="C41" s="120"/>
      <c r="D41" s="114" t="s">
        <v>26</v>
      </c>
      <c r="E41" s="120"/>
      <c r="F41" s="121" t="s">
        <v>163</v>
      </c>
      <c r="G41" s="137">
        <f>G39</f>
        <v>12148.052770792243</v>
      </c>
      <c r="H41" s="137">
        <f t="shared" ref="H41:L41" si="10">H39</f>
        <v>13460.377326622314</v>
      </c>
      <c r="I41" s="137">
        <f t="shared" si="10"/>
        <v>13754.716606675785</v>
      </c>
      <c r="J41" s="137">
        <f t="shared" si="10"/>
        <v>14142.787306369917</v>
      </c>
      <c r="K41" s="137">
        <f t="shared" si="10"/>
        <v>13774.545181155496</v>
      </c>
      <c r="L41" s="137">
        <f t="shared" si="10"/>
        <v>14677.011894321833</v>
      </c>
      <c r="M41" s="137">
        <f>IF(M39="","",M39)</f>
        <v>16349.13548508675</v>
      </c>
      <c r="N41" s="120"/>
      <c r="O41" s="122">
        <f t="shared" ref="O41:T41" si="11">G41/$G41*100</f>
        <v>100</v>
      </c>
      <c r="P41" s="122">
        <f t="shared" si="11"/>
        <v>110.80275646303836</v>
      </c>
      <c r="Q41" s="122">
        <f t="shared" si="11"/>
        <v>113.22569029125779</v>
      </c>
      <c r="R41" s="122">
        <f t="shared" si="11"/>
        <v>116.42019979015605</v>
      </c>
      <c r="S41" s="122">
        <f t="shared" si="11"/>
        <v>113.38891459439371</v>
      </c>
      <c r="T41" s="122">
        <f t="shared" si="11"/>
        <v>120.81781476624802</v>
      </c>
      <c r="U41" s="122">
        <f>IF(M41="","",M41/$G41*100)</f>
        <v>134.58235483134581</v>
      </c>
    </row>
    <row r="42" spans="2:21" ht="15.75" customHeight="1" x14ac:dyDescent="0.25">
      <c r="B42" s="29"/>
      <c r="C42" s="29"/>
      <c r="D42" s="29"/>
      <c r="E42" s="29"/>
      <c r="F42" s="54"/>
      <c r="G42" s="29"/>
      <c r="H42" s="29"/>
      <c r="I42" s="29"/>
      <c r="J42" s="29"/>
      <c r="K42" s="29"/>
      <c r="L42" s="29"/>
      <c r="M42" s="29"/>
      <c r="N42" s="29"/>
      <c r="O42" s="53"/>
      <c r="P42" s="53"/>
      <c r="Q42" s="53"/>
      <c r="R42" s="53"/>
      <c r="S42" s="53"/>
      <c r="T42" s="53"/>
      <c r="U42" s="53"/>
    </row>
    <row r="43" spans="2:21" ht="15.75" customHeight="1" x14ac:dyDescent="0.25">
      <c r="B43" s="29"/>
      <c r="C43" s="29"/>
      <c r="D43" s="29"/>
      <c r="E43" s="29"/>
      <c r="F43" s="54"/>
      <c r="G43" s="29"/>
      <c r="H43" s="29"/>
      <c r="I43" s="29"/>
      <c r="J43" s="29"/>
      <c r="K43" s="29"/>
      <c r="L43" s="29"/>
      <c r="M43" s="29"/>
      <c r="N43" s="29"/>
      <c r="O43" s="53"/>
      <c r="P43" s="53"/>
      <c r="Q43" s="53"/>
      <c r="R43" s="53"/>
      <c r="S43" s="53"/>
      <c r="T43" s="53"/>
      <c r="U43" s="53"/>
    </row>
    <row r="44" spans="2:21" ht="15.75" customHeight="1" x14ac:dyDescent="0.25">
      <c r="B44" s="29"/>
      <c r="C44" s="29"/>
      <c r="D44" s="29"/>
      <c r="E44" s="29"/>
      <c r="F44" s="54"/>
      <c r="G44" s="29"/>
      <c r="H44" s="29"/>
      <c r="I44" s="29"/>
      <c r="J44" s="29"/>
      <c r="K44" s="29"/>
      <c r="L44" s="29"/>
      <c r="M44" s="29"/>
      <c r="N44" s="29"/>
      <c r="O44" s="53"/>
      <c r="P44" s="53"/>
      <c r="Q44" s="53"/>
      <c r="R44" s="53"/>
      <c r="S44" s="53"/>
      <c r="T44" s="53"/>
      <c r="U44" s="53"/>
    </row>
    <row r="45" spans="2:21" ht="15.75" customHeight="1" x14ac:dyDescent="0.25">
      <c r="B45" s="29"/>
      <c r="C45" s="29"/>
      <c r="D45" s="29"/>
      <c r="E45" s="29"/>
      <c r="F45" s="54"/>
      <c r="G45" s="29"/>
      <c r="H45" s="29"/>
      <c r="I45" s="29"/>
      <c r="J45" s="29"/>
      <c r="K45" s="29"/>
      <c r="L45" s="29"/>
      <c r="M45" s="29"/>
      <c r="N45" s="29"/>
      <c r="O45" s="53"/>
      <c r="P45" s="53"/>
      <c r="Q45" s="53"/>
      <c r="R45" s="53"/>
      <c r="S45" s="53"/>
      <c r="T45" s="53"/>
      <c r="U45" s="53"/>
    </row>
    <row r="46" spans="2:21" ht="15.75" customHeight="1" x14ac:dyDescent="0.25">
      <c r="B46" s="50"/>
      <c r="C46" s="50"/>
      <c r="D46" s="50"/>
      <c r="E46" s="50"/>
      <c r="F46" s="50"/>
      <c r="G46" s="50"/>
      <c r="H46" s="50"/>
      <c r="I46" s="50"/>
      <c r="J46" s="50"/>
      <c r="K46" s="50"/>
      <c r="L46" s="50"/>
      <c r="M46" s="50"/>
      <c r="N46" s="50"/>
      <c r="O46" s="58"/>
      <c r="P46" s="58"/>
      <c r="Q46" s="58"/>
      <c r="R46" s="58"/>
      <c r="S46" s="58"/>
      <c r="T46" s="58"/>
      <c r="U46" s="58"/>
    </row>
    <row r="47" spans="2:21" ht="15.75" customHeight="1" x14ac:dyDescent="0.25">
      <c r="B47" s="50"/>
      <c r="C47" s="50"/>
      <c r="D47" s="56"/>
      <c r="E47" s="50"/>
      <c r="F47" s="50"/>
      <c r="G47" s="50"/>
      <c r="H47" s="50"/>
      <c r="I47" s="50"/>
      <c r="J47" s="50"/>
      <c r="K47" s="50"/>
      <c r="L47" s="50"/>
      <c r="M47" s="50"/>
      <c r="N47" s="50"/>
      <c r="O47" s="57"/>
      <c r="P47" s="57"/>
      <c r="Q47" s="57"/>
      <c r="R47" s="57"/>
      <c r="S47" s="57"/>
      <c r="T47" s="57"/>
      <c r="U47" s="57"/>
    </row>
    <row r="48" spans="2:21" ht="15.75" customHeight="1" x14ac:dyDescent="0.25">
      <c r="B48" s="55"/>
      <c r="C48" s="55"/>
      <c r="D48" s="55"/>
      <c r="E48" s="50"/>
      <c r="F48" s="56"/>
      <c r="G48" s="50"/>
      <c r="H48" s="50"/>
      <c r="I48" s="50"/>
      <c r="J48" s="50"/>
      <c r="K48" s="50"/>
      <c r="L48" s="50"/>
      <c r="M48" s="50"/>
      <c r="N48" s="50"/>
      <c r="O48" s="57"/>
      <c r="P48" s="58"/>
      <c r="Q48" s="58"/>
      <c r="R48" s="58"/>
      <c r="S48" s="58"/>
      <c r="T48" s="58"/>
      <c r="U48" s="58"/>
    </row>
    <row r="49" spans="2:21" ht="15.75" customHeight="1" x14ac:dyDescent="0.25">
      <c r="B49" s="55"/>
      <c r="C49" s="55"/>
      <c r="D49" s="55"/>
      <c r="E49" s="50"/>
      <c r="F49" s="59"/>
      <c r="G49" s="59"/>
      <c r="H49" s="59"/>
      <c r="I49" s="59"/>
      <c r="J49" s="59"/>
      <c r="K49" s="59"/>
      <c r="L49" s="59"/>
      <c r="M49" s="59"/>
      <c r="N49" s="29"/>
      <c r="O49" s="60"/>
      <c r="P49" s="60"/>
      <c r="Q49" s="60"/>
      <c r="R49" s="60"/>
      <c r="S49" s="60"/>
      <c r="T49" s="60"/>
      <c r="U49" s="60"/>
    </row>
    <row r="50" spans="2:21" ht="15.75" customHeight="1" x14ac:dyDescent="0.25">
      <c r="B50" s="55"/>
      <c r="C50" s="55"/>
      <c r="D50" s="55"/>
      <c r="E50" s="29"/>
      <c r="F50" s="56"/>
      <c r="G50" s="50"/>
      <c r="H50" s="50"/>
      <c r="I50" s="50"/>
      <c r="J50" s="50"/>
      <c r="K50" s="50"/>
      <c r="L50" s="50"/>
      <c r="M50" s="50"/>
      <c r="N50" s="50"/>
      <c r="O50" s="57"/>
      <c r="P50" s="58"/>
      <c r="Q50" s="58"/>
      <c r="R50" s="58"/>
      <c r="S50" s="58"/>
      <c r="T50" s="58"/>
      <c r="U50" s="58"/>
    </row>
    <row r="51" spans="2:21" ht="15.75" customHeight="1" x14ac:dyDescent="0.25">
      <c r="B51" s="55"/>
      <c r="C51" s="55"/>
      <c r="D51" s="55"/>
      <c r="E51" s="29"/>
      <c r="F51" s="59"/>
      <c r="G51" s="59"/>
      <c r="H51" s="59"/>
      <c r="I51" s="59"/>
      <c r="J51" s="59"/>
      <c r="K51" s="59"/>
      <c r="L51" s="59"/>
      <c r="M51" s="59"/>
      <c r="N51" s="29"/>
      <c r="O51" s="60"/>
      <c r="P51" s="60"/>
      <c r="Q51" s="60"/>
      <c r="R51" s="60"/>
      <c r="S51" s="60"/>
      <c r="T51" s="60"/>
      <c r="U51" s="60"/>
    </row>
    <row r="52" spans="2:21" ht="15.75" customHeight="1" x14ac:dyDescent="0.25">
      <c r="B52" s="29"/>
      <c r="C52" s="29"/>
      <c r="D52" s="29"/>
      <c r="E52" s="29"/>
      <c r="F52" s="29"/>
      <c r="G52" s="52"/>
      <c r="H52" s="52"/>
      <c r="I52" s="52"/>
      <c r="J52" s="52"/>
      <c r="K52" s="52"/>
      <c r="L52" s="52"/>
      <c r="M52" s="52"/>
      <c r="N52" s="29"/>
      <c r="O52" s="53"/>
      <c r="P52" s="53"/>
      <c r="Q52" s="53"/>
      <c r="R52" s="53"/>
      <c r="S52" s="53"/>
      <c r="T52" s="53"/>
      <c r="U52" s="53"/>
    </row>
    <row r="53" spans="2:21" ht="15.75" customHeight="1" x14ac:dyDescent="0.25">
      <c r="B53" s="29"/>
      <c r="C53" s="29"/>
      <c r="D53" s="29"/>
      <c r="E53" s="29"/>
      <c r="F53" s="54"/>
      <c r="G53" s="29"/>
      <c r="H53" s="29"/>
      <c r="I53" s="29"/>
      <c r="J53" s="29"/>
      <c r="K53" s="29"/>
      <c r="L53" s="29"/>
      <c r="M53" s="29"/>
      <c r="N53" s="29"/>
      <c r="O53" s="53"/>
      <c r="P53" s="53"/>
      <c r="Q53" s="53"/>
      <c r="R53" s="53"/>
      <c r="S53" s="53"/>
      <c r="T53" s="53"/>
      <c r="U53" s="53"/>
    </row>
    <row r="54" spans="2:21" ht="15.75" customHeight="1" x14ac:dyDescent="0.25">
      <c r="B54" s="29"/>
      <c r="C54" s="29"/>
      <c r="D54" s="29"/>
      <c r="E54" s="29"/>
      <c r="F54" s="54"/>
      <c r="G54" s="29"/>
      <c r="H54" s="29"/>
      <c r="I54" s="29"/>
      <c r="J54" s="29"/>
      <c r="K54" s="29"/>
      <c r="L54" s="29"/>
      <c r="M54" s="29"/>
      <c r="N54" s="29"/>
      <c r="O54" s="53"/>
      <c r="P54" s="53"/>
      <c r="Q54" s="53"/>
      <c r="R54" s="53"/>
      <c r="S54" s="53"/>
      <c r="T54" s="53"/>
      <c r="U54" s="53"/>
    </row>
    <row r="55" spans="2:21" ht="15.75" customHeight="1" x14ac:dyDescent="0.25">
      <c r="B55" s="29"/>
      <c r="C55" s="29"/>
      <c r="D55" s="29"/>
      <c r="E55" s="29"/>
      <c r="F55" s="54"/>
      <c r="G55" s="53"/>
      <c r="H55" s="53"/>
      <c r="I55" s="53"/>
      <c r="J55" s="53"/>
      <c r="K55" s="53"/>
      <c r="L55" s="53"/>
      <c r="M55" s="53"/>
      <c r="N55" s="29"/>
      <c r="O55" s="53"/>
      <c r="P55" s="53"/>
      <c r="Q55" s="53"/>
      <c r="R55" s="53"/>
      <c r="S55" s="53"/>
      <c r="T55" s="53"/>
      <c r="U55" s="53"/>
    </row>
    <row r="56" spans="2:21" ht="15.75" customHeight="1" x14ac:dyDescent="0.25">
      <c r="B56" s="50"/>
      <c r="C56" s="50"/>
      <c r="D56" s="50"/>
      <c r="E56" s="50"/>
      <c r="F56" s="50"/>
      <c r="G56" s="50"/>
      <c r="H56" s="50"/>
      <c r="I56" s="50"/>
      <c r="J56" s="50"/>
      <c r="K56" s="50"/>
      <c r="L56" s="50"/>
      <c r="M56" s="50"/>
      <c r="N56" s="50"/>
      <c r="O56" s="58"/>
      <c r="P56" s="58"/>
      <c r="Q56" s="58"/>
      <c r="R56" s="58"/>
      <c r="S56" s="58"/>
      <c r="T56" s="58"/>
      <c r="U56" s="58"/>
    </row>
    <row r="57" spans="2:21" ht="15.75" customHeight="1" x14ac:dyDescent="0.25">
      <c r="B57" s="50"/>
      <c r="C57" s="50"/>
      <c r="D57" s="56"/>
      <c r="E57" s="50"/>
      <c r="F57" s="50"/>
      <c r="G57" s="50"/>
      <c r="H57" s="50"/>
      <c r="I57" s="50"/>
      <c r="J57" s="50"/>
      <c r="K57" s="50"/>
      <c r="L57" s="50"/>
      <c r="M57" s="50"/>
      <c r="N57" s="50"/>
      <c r="O57" s="57"/>
      <c r="P57" s="57"/>
      <c r="Q57" s="57"/>
      <c r="R57" s="57"/>
      <c r="S57" s="57"/>
      <c r="T57" s="57"/>
      <c r="U57" s="57"/>
    </row>
  </sheetData>
  <mergeCells count="3">
    <mergeCell ref="B4:D5"/>
    <mergeCell ref="B26:D27"/>
    <mergeCell ref="B36:D37"/>
  </mergeCells>
  <pageMargins left="0.7" right="0.7" top="0.75" bottom="0.75" header="0.3" footer="0.3"/>
  <pageSetup paperSize="9" scale="60" orientation="landscape" r:id="rId1"/>
  <ignoredErrors>
    <ignoredError sqref="P8 Q8:U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pageSetUpPr fitToPage="1"/>
  </sheetPr>
  <dimension ref="A2:U52"/>
  <sheetViews>
    <sheetView zoomScaleNormal="100" workbookViewId="0"/>
  </sheetViews>
  <sheetFormatPr defaultColWidth="9.109375" defaultRowHeight="15.75" customHeight="1" x14ac:dyDescent="0.25"/>
  <cols>
    <col min="1" max="1" width="3.5546875" style="16" customWidth="1"/>
    <col min="2" max="2" width="5.33203125" style="16" customWidth="1"/>
    <col min="3" max="3" width="7.5546875" style="16" customWidth="1"/>
    <col min="4" max="4" width="71.44140625" style="16" customWidth="1"/>
    <col min="5" max="5" width="4.33203125" style="16" customWidth="1"/>
    <col min="6" max="13" width="9.109375" style="16"/>
    <col min="14" max="14" width="4.33203125" style="16" customWidth="1"/>
    <col min="15" max="16384" width="9.109375" style="16"/>
  </cols>
  <sheetData>
    <row r="2" spans="1:21" ht="21" customHeight="1" x14ac:dyDescent="0.4">
      <c r="B2" s="97" t="s">
        <v>211</v>
      </c>
      <c r="C2" s="47"/>
    </row>
    <row r="4" spans="1:21" ht="15.75" customHeight="1" x14ac:dyDescent="0.3">
      <c r="B4" s="184" t="s">
        <v>189</v>
      </c>
      <c r="C4" s="184"/>
      <c r="D4" s="184"/>
      <c r="E4" s="104"/>
      <c r="F4" s="85" t="s">
        <v>22</v>
      </c>
      <c r="G4" s="104"/>
      <c r="H4" s="104"/>
      <c r="I4" s="104"/>
      <c r="J4" s="104"/>
      <c r="K4" s="104"/>
      <c r="L4" s="104"/>
      <c r="M4" s="104"/>
      <c r="N4" s="104"/>
      <c r="O4" s="85" t="s">
        <v>23</v>
      </c>
      <c r="P4" s="104"/>
      <c r="Q4" s="104"/>
      <c r="R4" s="104"/>
      <c r="S4" s="104"/>
      <c r="T4" s="104"/>
      <c r="U4" s="104"/>
    </row>
    <row r="5" spans="1:21" ht="15.75" customHeight="1" x14ac:dyDescent="0.25">
      <c r="B5" s="184"/>
      <c r="C5" s="184"/>
      <c r="D5" s="184"/>
      <c r="E5" s="105"/>
      <c r="F5" s="105" t="s">
        <v>2</v>
      </c>
      <c r="G5" s="105">
        <v>2005</v>
      </c>
      <c r="H5" s="105">
        <v>2007</v>
      </c>
      <c r="I5" s="105">
        <v>2009</v>
      </c>
      <c r="J5" s="105">
        <v>2011</v>
      </c>
      <c r="K5" s="105">
        <v>2013</v>
      </c>
      <c r="L5" s="105">
        <v>2015</v>
      </c>
      <c r="M5" s="105">
        <v>2017</v>
      </c>
      <c r="N5" s="106"/>
      <c r="O5" s="105">
        <v>2005</v>
      </c>
      <c r="P5" s="105">
        <v>2007</v>
      </c>
      <c r="Q5" s="105">
        <v>2009</v>
      </c>
      <c r="R5" s="105">
        <v>2011</v>
      </c>
      <c r="S5" s="105">
        <v>2013</v>
      </c>
      <c r="T5" s="105">
        <v>2015</v>
      </c>
      <c r="U5" s="105">
        <v>2017</v>
      </c>
    </row>
    <row r="6" spans="1:21" ht="15.75" customHeight="1" x14ac:dyDescent="0.25">
      <c r="B6" s="13"/>
      <c r="C6" s="13"/>
      <c r="D6" s="13"/>
      <c r="E6" s="13"/>
      <c r="F6" s="13"/>
      <c r="G6" s="13"/>
      <c r="H6" s="13"/>
      <c r="I6" s="13"/>
      <c r="J6" s="13"/>
      <c r="K6" s="13"/>
      <c r="L6" s="13"/>
      <c r="M6" s="13"/>
      <c r="N6" s="14"/>
      <c r="O6" s="13"/>
      <c r="P6" s="13"/>
      <c r="Q6" s="13"/>
      <c r="R6" s="13"/>
      <c r="S6" s="13"/>
      <c r="T6" s="13"/>
      <c r="U6" s="13"/>
    </row>
    <row r="7" spans="1:21" ht="15.75" customHeight="1" x14ac:dyDescent="0.25">
      <c r="A7" s="50"/>
      <c r="B7" s="98" t="s">
        <v>169</v>
      </c>
      <c r="C7" s="98" t="s">
        <v>179</v>
      </c>
      <c r="D7" s="32" t="s">
        <v>338</v>
      </c>
      <c r="E7" s="98"/>
      <c r="F7" s="98" t="s">
        <v>72</v>
      </c>
      <c r="G7" s="99">
        <v>6.03</v>
      </c>
      <c r="H7" s="99">
        <v>5.84</v>
      </c>
      <c r="I7" s="99">
        <v>6.1</v>
      </c>
      <c r="J7" s="99">
        <v>6.58</v>
      </c>
      <c r="K7" s="99">
        <v>6.53</v>
      </c>
      <c r="L7" s="99">
        <v>6.22</v>
      </c>
      <c r="M7" s="99">
        <v>5.95</v>
      </c>
      <c r="N7" s="98"/>
      <c r="O7" s="100">
        <f t="shared" ref="O7:U7" si="0">G7/$G7*100</f>
        <v>100</v>
      </c>
      <c r="P7" s="100">
        <f t="shared" si="0"/>
        <v>96.849087893864009</v>
      </c>
      <c r="Q7" s="100">
        <f t="shared" si="0"/>
        <v>101.16086235489219</v>
      </c>
      <c r="R7" s="100">
        <f t="shared" si="0"/>
        <v>109.12106135986733</v>
      </c>
      <c r="S7" s="100">
        <f t="shared" si="0"/>
        <v>108.29187396351576</v>
      </c>
      <c r="T7" s="100">
        <f t="shared" si="0"/>
        <v>103.15091210613599</v>
      </c>
      <c r="U7" s="100">
        <f t="shared" si="0"/>
        <v>98.673300165837475</v>
      </c>
    </row>
    <row r="8" spans="1:21" ht="15.75" customHeight="1" x14ac:dyDescent="0.25">
      <c r="A8" s="50"/>
      <c r="B8" s="14" t="s">
        <v>170</v>
      </c>
      <c r="C8" s="14" t="s">
        <v>180</v>
      </c>
      <c r="D8" s="20" t="s">
        <v>331</v>
      </c>
      <c r="E8" s="14"/>
      <c r="F8" s="14" t="s">
        <v>72</v>
      </c>
      <c r="G8" s="49">
        <v>1.1553197388791117E-2</v>
      </c>
      <c r="H8" s="49">
        <v>1.2517618368002123E-2</v>
      </c>
      <c r="I8" s="49">
        <v>2.097817147236709E-2</v>
      </c>
      <c r="J8" s="49">
        <v>2.4462682874707823E-2</v>
      </c>
      <c r="K8" s="49">
        <v>3.6665388142119316E-2</v>
      </c>
      <c r="L8" s="49">
        <v>4.3739322981488298E-2</v>
      </c>
      <c r="M8" s="49">
        <v>4.3086296675038598E-2</v>
      </c>
      <c r="N8" s="14"/>
      <c r="O8" s="21">
        <f t="shared" ref="O8:O16" si="1">G8/$G8*100</f>
        <v>100</v>
      </c>
      <c r="P8" s="21">
        <f t="shared" ref="P8:P16" si="2">H8/$G8*100</f>
        <v>108.3476543051769</v>
      </c>
      <c r="Q8" s="21">
        <f t="shared" ref="Q8:Q16" si="3">I8/$G8*100</f>
        <v>181.57892370747564</v>
      </c>
      <c r="R8" s="21">
        <f t="shared" ref="R8:R16" si="4">J8/$G8*100</f>
        <v>211.73950423838042</v>
      </c>
      <c r="S8" s="21">
        <f t="shared" ref="S8:S16" si="5">K8/$G8*100</f>
        <v>317.36139276640409</v>
      </c>
      <c r="T8" s="21">
        <f t="shared" ref="T8:U16" si="6">L8/$G8*100</f>
        <v>378.59063174947636</v>
      </c>
      <c r="U8" s="21">
        <f t="shared" si="6"/>
        <v>372.93828907347171</v>
      </c>
    </row>
    <row r="9" spans="1:21" ht="15.75" customHeight="1" x14ac:dyDescent="0.25">
      <c r="A9" s="50"/>
      <c r="B9" s="98" t="s">
        <v>171</v>
      </c>
      <c r="C9" s="98" t="s">
        <v>181</v>
      </c>
      <c r="D9" s="142" t="s">
        <v>332</v>
      </c>
      <c r="E9" s="98"/>
      <c r="F9" s="98" t="s">
        <v>72</v>
      </c>
      <c r="G9" s="99">
        <v>2.5010006224258429E-2</v>
      </c>
      <c r="H9" s="99">
        <v>4.2772270321450569E-2</v>
      </c>
      <c r="I9" s="99">
        <v>1.5109778512724187E-2</v>
      </c>
      <c r="J9" s="99">
        <v>1.9125303624363391E-2</v>
      </c>
      <c r="K9" s="99">
        <v>1.880486484404854E-2</v>
      </c>
      <c r="L9" s="99">
        <v>2.0353606816628601E-2</v>
      </c>
      <c r="M9" s="99">
        <v>2.3610178121403199E-2</v>
      </c>
      <c r="N9" s="98"/>
      <c r="O9" s="100">
        <f t="shared" si="1"/>
        <v>100</v>
      </c>
      <c r="P9" s="100">
        <f t="shared" si="2"/>
        <v>171.02063045455643</v>
      </c>
      <c r="Q9" s="100">
        <f t="shared" si="3"/>
        <v>60.414933036156036</v>
      </c>
      <c r="R9" s="100">
        <f t="shared" si="4"/>
        <v>76.470607215654439</v>
      </c>
      <c r="S9" s="100">
        <f t="shared" si="5"/>
        <v>75.189364910308512</v>
      </c>
      <c r="T9" s="100">
        <f t="shared" si="6"/>
        <v>81.381854263141449</v>
      </c>
      <c r="U9" s="100">
        <f t="shared" si="6"/>
        <v>94.402927810959653</v>
      </c>
    </row>
    <row r="10" spans="1:21" ht="15.75" customHeight="1" x14ac:dyDescent="0.25">
      <c r="A10" s="50"/>
      <c r="B10" s="14" t="s">
        <v>172</v>
      </c>
      <c r="C10" s="14" t="s">
        <v>182</v>
      </c>
      <c r="D10" s="34" t="s">
        <v>277</v>
      </c>
      <c r="E10" s="14"/>
      <c r="F10" s="14" t="s">
        <v>72</v>
      </c>
      <c r="G10" s="143">
        <v>1.0171655677115647</v>
      </c>
      <c r="H10" s="143">
        <v>1.055777894801347</v>
      </c>
      <c r="I10" s="143">
        <v>1.1417875098552865</v>
      </c>
      <c r="J10" s="143">
        <v>1.2816614389489085</v>
      </c>
      <c r="K10" s="143">
        <v>1.3259931628591322</v>
      </c>
      <c r="L10" s="143">
        <v>1.3833047953017175</v>
      </c>
      <c r="M10" s="143">
        <v>1.4488045761077346</v>
      </c>
      <c r="N10" s="14"/>
      <c r="O10" s="21">
        <f t="shared" si="1"/>
        <v>100</v>
      </c>
      <c r="P10" s="21">
        <f t="shared" si="2"/>
        <v>103.79607099527099</v>
      </c>
      <c r="Q10" s="21">
        <f t="shared" si="3"/>
        <v>112.2518836755454</v>
      </c>
      <c r="R10" s="21">
        <f t="shared" si="4"/>
        <v>126.00322697045385</v>
      </c>
      <c r="S10" s="21">
        <f t="shared" si="5"/>
        <v>130.36158566027481</v>
      </c>
      <c r="T10" s="21">
        <f t="shared" si="6"/>
        <v>135.99603046079298</v>
      </c>
      <c r="U10" s="21">
        <f t="shared" si="6"/>
        <v>142.43547187379514</v>
      </c>
    </row>
    <row r="11" spans="1:21" ht="15.75" customHeight="1" x14ac:dyDescent="0.25">
      <c r="A11" s="50"/>
      <c r="B11" s="98" t="s">
        <v>173</v>
      </c>
      <c r="C11" s="98" t="s">
        <v>183</v>
      </c>
      <c r="D11" s="142" t="s">
        <v>278</v>
      </c>
      <c r="E11" s="98"/>
      <c r="F11" s="98" t="s">
        <v>72</v>
      </c>
      <c r="G11" s="103">
        <v>1.0935614838141579</v>
      </c>
      <c r="H11" s="103">
        <v>1.1166215705216189</v>
      </c>
      <c r="I11" s="103">
        <v>1.1484649815936394</v>
      </c>
      <c r="J11" s="103">
        <v>1.1142093281823231</v>
      </c>
      <c r="K11" s="103">
        <v>1.1121914205254284</v>
      </c>
      <c r="L11" s="103">
        <v>1.1276364731250816</v>
      </c>
      <c r="M11" s="103">
        <v>1.1350934699097661</v>
      </c>
      <c r="N11" s="98"/>
      <c r="O11" s="100">
        <f t="shared" si="1"/>
        <v>100</v>
      </c>
      <c r="P11" s="100">
        <f t="shared" si="2"/>
        <v>102.10871423772457</v>
      </c>
      <c r="Q11" s="100">
        <f t="shared" si="3"/>
        <v>105.02061370961854</v>
      </c>
      <c r="R11" s="100">
        <f t="shared" si="4"/>
        <v>101.88812834703624</v>
      </c>
      <c r="S11" s="100">
        <f t="shared" si="5"/>
        <v>101.7036021281851</v>
      </c>
      <c r="T11" s="100">
        <f t="shared" si="6"/>
        <v>103.11596465450448</v>
      </c>
      <c r="U11" s="100">
        <f t="shared" si="6"/>
        <v>103.79786474837718</v>
      </c>
    </row>
    <row r="12" spans="1:21" ht="15.75" customHeight="1" x14ac:dyDescent="0.25">
      <c r="A12" s="50"/>
      <c r="B12" s="14" t="s">
        <v>174</v>
      </c>
      <c r="C12" s="14" t="s">
        <v>184</v>
      </c>
      <c r="D12" s="34" t="s">
        <v>279</v>
      </c>
      <c r="E12" s="14"/>
      <c r="F12" s="14" t="s">
        <v>72</v>
      </c>
      <c r="G12" s="143">
        <v>0.9831197024381011</v>
      </c>
      <c r="H12" s="143">
        <v>1.0582191149530713</v>
      </c>
      <c r="I12" s="143">
        <v>1.1190720744642773</v>
      </c>
      <c r="J12" s="143">
        <v>1.1672224669442737</v>
      </c>
      <c r="K12" s="143">
        <v>1.2079507158826561</v>
      </c>
      <c r="L12" s="143">
        <v>1.2725143779976338</v>
      </c>
      <c r="M12" s="143">
        <v>1.3505364745881361</v>
      </c>
      <c r="N12" s="14"/>
      <c r="O12" s="21">
        <f t="shared" si="1"/>
        <v>100</v>
      </c>
      <c r="P12" s="21">
        <f t="shared" si="2"/>
        <v>107.63888795318886</v>
      </c>
      <c r="Q12" s="21">
        <f t="shared" si="3"/>
        <v>113.82866925451897</v>
      </c>
      <c r="R12" s="21">
        <f t="shared" si="4"/>
        <v>118.7263833742325</v>
      </c>
      <c r="S12" s="21">
        <f t="shared" si="5"/>
        <v>122.86913921946456</v>
      </c>
      <c r="T12" s="21">
        <f t="shared" si="6"/>
        <v>129.43636210746712</v>
      </c>
      <c r="U12" s="21">
        <f t="shared" si="6"/>
        <v>137.37253675608929</v>
      </c>
    </row>
    <row r="13" spans="1:21" ht="15.75" customHeight="1" x14ac:dyDescent="0.25">
      <c r="A13" s="50"/>
      <c r="B13" s="175" t="s">
        <v>175</v>
      </c>
      <c r="C13" s="175" t="s">
        <v>185</v>
      </c>
      <c r="D13" s="142" t="s">
        <v>347</v>
      </c>
      <c r="E13" s="175"/>
      <c r="F13" s="175" t="s">
        <v>72</v>
      </c>
      <c r="G13" s="176">
        <v>4.7065337763012201</v>
      </c>
      <c r="H13" s="176">
        <v>5.71428571428571</v>
      </c>
      <c r="I13" s="176">
        <v>9.1472867999999998</v>
      </c>
      <c r="J13" s="176">
        <v>8.8254172015404393</v>
      </c>
      <c r="K13" s="176">
        <v>8.0014224751066898</v>
      </c>
      <c r="L13" s="176">
        <v>8.2207207207207205</v>
      </c>
      <c r="M13" s="176">
        <v>7.9804804804804803</v>
      </c>
      <c r="N13" s="98"/>
      <c r="O13" s="100">
        <v>100</v>
      </c>
      <c r="P13" s="100">
        <f t="shared" si="2"/>
        <v>121.41176470588222</v>
      </c>
      <c r="Q13" s="100">
        <f t="shared" si="3"/>
        <v>194.35294071529404</v>
      </c>
      <c r="R13" s="100">
        <f t="shared" si="4"/>
        <v>187.51415842331795</v>
      </c>
      <c r="S13" s="100">
        <f t="shared" si="5"/>
        <v>170.00669400050208</v>
      </c>
      <c r="T13" s="100">
        <f t="shared" si="6"/>
        <v>174.66613672496018</v>
      </c>
      <c r="U13" s="190">
        <f t="shared" ref="U13:U14" si="7">IF(M13="","",M13/$G13*100)</f>
        <v>169.56173820879695</v>
      </c>
    </row>
    <row r="14" spans="1:21" ht="15.75" customHeight="1" x14ac:dyDescent="0.25">
      <c r="A14" s="50"/>
      <c r="B14" s="41" t="s">
        <v>176</v>
      </c>
      <c r="C14" s="41" t="s">
        <v>186</v>
      </c>
      <c r="D14" s="34" t="s">
        <v>348</v>
      </c>
      <c r="E14" s="41"/>
      <c r="F14" s="41" t="s">
        <v>72</v>
      </c>
      <c r="G14" s="86">
        <v>7.03</v>
      </c>
      <c r="H14" s="86">
        <v>8.4600000000000009</v>
      </c>
      <c r="I14" s="86">
        <v>9.6199999999999992</v>
      </c>
      <c r="J14" s="86">
        <v>6.88</v>
      </c>
      <c r="K14" s="86">
        <v>6.49</v>
      </c>
      <c r="L14" s="86">
        <v>10.14</v>
      </c>
      <c r="M14" s="86">
        <v>7.75</v>
      </c>
      <c r="N14" s="14"/>
      <c r="O14" s="21">
        <v>100</v>
      </c>
      <c r="P14" s="21">
        <f t="shared" si="2"/>
        <v>120.34139402560456</v>
      </c>
      <c r="Q14" s="21">
        <f t="shared" si="3"/>
        <v>136.84210526315786</v>
      </c>
      <c r="R14" s="21">
        <f t="shared" si="4"/>
        <v>97.866287339971549</v>
      </c>
      <c r="S14" s="21">
        <f t="shared" si="5"/>
        <v>92.318634423897578</v>
      </c>
      <c r="T14" s="21">
        <f t="shared" si="6"/>
        <v>144.2389758179232</v>
      </c>
      <c r="U14" s="87">
        <f t="shared" si="7"/>
        <v>110.24182076813656</v>
      </c>
    </row>
    <row r="15" spans="1:21" ht="15.75" customHeight="1" x14ac:dyDescent="0.25">
      <c r="A15" s="50"/>
      <c r="B15" s="98" t="s">
        <v>177</v>
      </c>
      <c r="C15" s="98" t="s">
        <v>187</v>
      </c>
      <c r="D15" s="142" t="s">
        <v>333</v>
      </c>
      <c r="E15" s="98"/>
      <c r="F15" s="98" t="s">
        <v>72</v>
      </c>
      <c r="G15" s="99">
        <v>7.26</v>
      </c>
      <c r="H15" s="99">
        <v>8.52</v>
      </c>
      <c r="I15" s="99">
        <v>6.99</v>
      </c>
      <c r="J15" s="99">
        <v>5.14</v>
      </c>
      <c r="K15" s="99">
        <v>5.04</v>
      </c>
      <c r="L15" s="99">
        <v>5.14</v>
      </c>
      <c r="M15" s="99">
        <v>5.33</v>
      </c>
      <c r="N15" s="98"/>
      <c r="O15" s="100">
        <f t="shared" si="1"/>
        <v>100</v>
      </c>
      <c r="P15" s="100">
        <f t="shared" si="2"/>
        <v>117.35537190082643</v>
      </c>
      <c r="Q15" s="100">
        <f t="shared" si="3"/>
        <v>96.280991735537185</v>
      </c>
      <c r="R15" s="100">
        <f t="shared" si="4"/>
        <v>70.798898071625331</v>
      </c>
      <c r="S15" s="100">
        <f t="shared" si="5"/>
        <v>69.421487603305792</v>
      </c>
      <c r="T15" s="100">
        <f t="shared" si="6"/>
        <v>70.798898071625331</v>
      </c>
      <c r="U15" s="100">
        <f t="shared" si="6"/>
        <v>73.415977961432503</v>
      </c>
    </row>
    <row r="16" spans="1:21" ht="15.75" customHeight="1" x14ac:dyDescent="0.25">
      <c r="A16" s="50"/>
      <c r="B16" s="14" t="s">
        <v>178</v>
      </c>
      <c r="C16" s="14" t="s">
        <v>188</v>
      </c>
      <c r="D16" s="34" t="s">
        <v>334</v>
      </c>
      <c r="E16" s="14"/>
      <c r="F16" s="14" t="s">
        <v>72</v>
      </c>
      <c r="G16" s="49">
        <v>1.2285571865653684</v>
      </c>
      <c r="H16" s="49">
        <v>1.1283960601506053</v>
      </c>
      <c r="I16" s="49">
        <v>1.1647344116291818</v>
      </c>
      <c r="J16" s="49">
        <v>1.0791272344900105</v>
      </c>
      <c r="K16" s="49">
        <v>1.009897187714599</v>
      </c>
      <c r="L16" s="49">
        <v>0.93949179081689005</v>
      </c>
      <c r="M16" s="49">
        <v>0.96191591693182643</v>
      </c>
      <c r="N16" s="14"/>
      <c r="O16" s="21">
        <f t="shared" si="1"/>
        <v>100</v>
      </c>
      <c r="P16" s="21">
        <f t="shared" si="2"/>
        <v>91.847255666235625</v>
      </c>
      <c r="Q16" s="21">
        <f t="shared" si="3"/>
        <v>94.805062748880772</v>
      </c>
      <c r="R16" s="21">
        <f t="shared" si="4"/>
        <v>87.836955926071809</v>
      </c>
      <c r="S16" s="21">
        <f t="shared" si="5"/>
        <v>82.201886795187036</v>
      </c>
      <c r="T16" s="21">
        <f t="shared" si="6"/>
        <v>76.471148522063686</v>
      </c>
      <c r="U16" s="21">
        <f t="shared" si="6"/>
        <v>78.296389248352284</v>
      </c>
    </row>
    <row r="17" spans="1:21" ht="15.75" customHeight="1" x14ac:dyDescent="0.25">
      <c r="B17" s="22"/>
      <c r="C17" s="22"/>
      <c r="D17" s="23"/>
      <c r="E17" s="23"/>
      <c r="F17" s="23"/>
      <c r="G17" s="23"/>
      <c r="H17" s="23"/>
      <c r="I17" s="23"/>
      <c r="J17" s="23"/>
      <c r="K17" s="23"/>
      <c r="L17" s="23"/>
      <c r="M17" s="23"/>
      <c r="N17" s="23"/>
      <c r="O17" s="24"/>
      <c r="P17" s="24"/>
      <c r="Q17" s="24"/>
      <c r="R17" s="24"/>
      <c r="S17" s="24"/>
      <c r="T17" s="24"/>
      <c r="U17" s="24"/>
    </row>
    <row r="18" spans="1:21" ht="15.75" customHeight="1" x14ac:dyDescent="0.3">
      <c r="B18" s="104"/>
      <c r="C18" s="104"/>
      <c r="D18" s="85" t="s">
        <v>251</v>
      </c>
      <c r="E18" s="107"/>
      <c r="F18" s="107"/>
      <c r="G18" s="107"/>
      <c r="H18" s="107"/>
      <c r="I18" s="107"/>
      <c r="J18" s="107"/>
      <c r="K18" s="107"/>
      <c r="L18" s="107"/>
      <c r="M18" s="85"/>
      <c r="N18" s="107"/>
      <c r="O18" s="108">
        <f t="shared" ref="O18:U18" si="8">AVERAGE(O7:O12,O15:O16)</f>
        <v>100</v>
      </c>
      <c r="P18" s="108">
        <f t="shared" si="8"/>
        <v>112.37045917585546</v>
      </c>
      <c r="Q18" s="108">
        <f t="shared" si="8"/>
        <v>108.1677425278281</v>
      </c>
      <c r="R18" s="108">
        <f t="shared" si="8"/>
        <v>112.82309568791524</v>
      </c>
      <c r="S18" s="108">
        <f t="shared" si="8"/>
        <v>125.92504163083072</v>
      </c>
      <c r="T18" s="108">
        <f t="shared" si="8"/>
        <v>134.86772524190093</v>
      </c>
      <c r="U18" s="108">
        <f t="shared" si="8"/>
        <v>137.66659470478942</v>
      </c>
    </row>
    <row r="21" spans="1:21" ht="15.75" customHeight="1" x14ac:dyDescent="0.3">
      <c r="B21" s="184" t="s">
        <v>190</v>
      </c>
      <c r="C21" s="184"/>
      <c r="D21" s="184"/>
      <c r="E21" s="104"/>
      <c r="F21" s="85" t="s">
        <v>22</v>
      </c>
      <c r="G21" s="104"/>
      <c r="H21" s="104"/>
      <c r="I21" s="104"/>
      <c r="J21" s="104"/>
      <c r="K21" s="104"/>
      <c r="L21" s="104"/>
      <c r="M21" s="104"/>
      <c r="N21" s="104"/>
      <c r="O21" s="85" t="s">
        <v>23</v>
      </c>
      <c r="P21" s="104"/>
      <c r="Q21" s="104"/>
      <c r="R21" s="104"/>
      <c r="S21" s="104"/>
      <c r="T21" s="104"/>
      <c r="U21" s="104"/>
    </row>
    <row r="22" spans="1:21" ht="15.75" customHeight="1" x14ac:dyDescent="0.25">
      <c r="B22" s="184"/>
      <c r="C22" s="184"/>
      <c r="D22" s="184"/>
      <c r="E22" s="105"/>
      <c r="F22" s="105" t="s">
        <v>2</v>
      </c>
      <c r="G22" s="105">
        <v>2005</v>
      </c>
      <c r="H22" s="105">
        <v>2007</v>
      </c>
      <c r="I22" s="105">
        <v>2009</v>
      </c>
      <c r="J22" s="105">
        <v>2011</v>
      </c>
      <c r="K22" s="105">
        <v>2013</v>
      </c>
      <c r="L22" s="105">
        <v>2015</v>
      </c>
      <c r="M22" s="105">
        <v>2017</v>
      </c>
      <c r="N22" s="106"/>
      <c r="O22" s="105">
        <v>2005</v>
      </c>
      <c r="P22" s="105">
        <v>2007</v>
      </c>
      <c r="Q22" s="105">
        <v>2009</v>
      </c>
      <c r="R22" s="105">
        <v>2011</v>
      </c>
      <c r="S22" s="105">
        <v>2013</v>
      </c>
      <c r="T22" s="105">
        <v>2015</v>
      </c>
      <c r="U22" s="105">
        <v>2017</v>
      </c>
    </row>
    <row r="23" spans="1:21" ht="15.75" customHeight="1" x14ac:dyDescent="0.25">
      <c r="B23" s="50"/>
      <c r="C23" s="50"/>
      <c r="D23" s="50"/>
      <c r="E23" s="50"/>
      <c r="F23" s="50"/>
      <c r="G23" s="50"/>
      <c r="H23" s="50"/>
      <c r="I23" s="50"/>
      <c r="J23" s="50"/>
      <c r="K23" s="50"/>
      <c r="L23" s="50"/>
      <c r="M23" s="50"/>
      <c r="N23" s="50"/>
      <c r="O23" s="50"/>
      <c r="P23" s="50"/>
      <c r="Q23" s="50"/>
      <c r="R23" s="50"/>
      <c r="S23" s="50"/>
      <c r="T23" s="50"/>
      <c r="U23" s="50"/>
    </row>
    <row r="24" spans="1:21" ht="15.75" customHeight="1" x14ac:dyDescent="0.25">
      <c r="A24" s="50"/>
      <c r="B24" s="101" t="s">
        <v>191</v>
      </c>
      <c r="C24" s="101" t="s">
        <v>198</v>
      </c>
      <c r="D24" s="144" t="s">
        <v>235</v>
      </c>
      <c r="E24" s="101"/>
      <c r="F24" s="102" t="s">
        <v>205</v>
      </c>
      <c r="G24" s="103">
        <v>492.65</v>
      </c>
      <c r="H24" s="103">
        <v>456.1</v>
      </c>
      <c r="I24" s="103">
        <v>470.15</v>
      </c>
      <c r="J24" s="103">
        <v>462.35</v>
      </c>
      <c r="K24" s="103">
        <v>470.15</v>
      </c>
      <c r="L24" s="103">
        <v>474.78947368421052</v>
      </c>
      <c r="M24" s="103">
        <v>430.72</v>
      </c>
      <c r="N24" s="101"/>
      <c r="O24" s="100">
        <f t="shared" ref="O24:U24" si="9">(1000-G24)/(1000-$G24)*100</f>
        <v>100</v>
      </c>
      <c r="P24" s="100">
        <f t="shared" si="9"/>
        <v>107.20409973391149</v>
      </c>
      <c r="Q24" s="100">
        <f t="shared" si="9"/>
        <v>104.43480831772938</v>
      </c>
      <c r="R24" s="100">
        <f t="shared" si="9"/>
        <v>105.9722085345422</v>
      </c>
      <c r="S24" s="100">
        <f t="shared" si="9"/>
        <v>104.43480831772938</v>
      </c>
      <c r="T24" s="100">
        <f t="shared" si="9"/>
        <v>103.5203560295239</v>
      </c>
      <c r="U24" s="100">
        <f t="shared" si="9"/>
        <v>112.20656351631023</v>
      </c>
    </row>
    <row r="25" spans="1:21" ht="15.75" customHeight="1" x14ac:dyDescent="0.25">
      <c r="A25" s="50"/>
      <c r="B25" s="29" t="s">
        <v>192</v>
      </c>
      <c r="C25" s="29" t="s">
        <v>199</v>
      </c>
      <c r="D25" s="29" t="s">
        <v>206</v>
      </c>
      <c r="E25" s="29"/>
      <c r="F25" s="29" t="s">
        <v>72</v>
      </c>
      <c r="G25" s="31">
        <v>2.1876799078871616</v>
      </c>
      <c r="H25" s="31">
        <v>2.2624434389140271</v>
      </c>
      <c r="I25" s="31">
        <v>2.1627188465499483</v>
      </c>
      <c r="J25" s="31">
        <v>1.8696883852691217</v>
      </c>
      <c r="K25" s="31">
        <v>1.8149882903981265</v>
      </c>
      <c r="L25" s="31">
        <v>1.6356457980823462</v>
      </c>
      <c r="M25" s="31">
        <v>1.2</v>
      </c>
      <c r="N25" s="29"/>
      <c r="O25" s="21">
        <f t="shared" ref="O25:O30" si="10">G25/$G25*100</f>
        <v>100</v>
      </c>
      <c r="P25" s="21">
        <f t="shared" ref="P25:P30" si="11">H25/$G25*100</f>
        <v>103.41748035246488</v>
      </c>
      <c r="Q25" s="21">
        <f t="shared" ref="Q25:Q30" si="12">I25/$G25*100</f>
        <v>98.859016748875277</v>
      </c>
      <c r="R25" s="21">
        <f t="shared" ref="R25:R30" si="13">J25/$G25*100</f>
        <v>85.464440137170129</v>
      </c>
      <c r="S25" s="21">
        <f t="shared" ref="S25:S30" si="14">K25/$G25*100</f>
        <v>82.964070011093312</v>
      </c>
      <c r="T25" s="21">
        <f t="shared" ref="T25:U30" si="15">L25/$G25*100</f>
        <v>74.766230296553573</v>
      </c>
      <c r="U25" s="21">
        <f t="shared" si="15"/>
        <v>54.852631578947374</v>
      </c>
    </row>
    <row r="26" spans="1:21" ht="15.75" customHeight="1" x14ac:dyDescent="0.25">
      <c r="A26" s="50"/>
      <c r="B26" s="101" t="s">
        <v>193</v>
      </c>
      <c r="C26" s="101" t="s">
        <v>200</v>
      </c>
      <c r="D26" s="144" t="s">
        <v>335</v>
      </c>
      <c r="E26" s="101"/>
      <c r="F26" s="101" t="s">
        <v>72</v>
      </c>
      <c r="G26" s="103"/>
      <c r="H26" s="103">
        <v>94.446927125081999</v>
      </c>
      <c r="I26" s="103">
        <v>93.339629882299505</v>
      </c>
      <c r="J26" s="103">
        <v>92.451190480247803</v>
      </c>
      <c r="K26" s="103">
        <v>92.258534176309979</v>
      </c>
      <c r="L26" s="103">
        <v>90.771888117553587</v>
      </c>
      <c r="M26" s="103">
        <v>88.495197013864185</v>
      </c>
      <c r="N26" s="101"/>
      <c r="O26" s="100"/>
      <c r="P26" s="100">
        <v>100</v>
      </c>
      <c r="Q26" s="100">
        <f>I26/$H$26*100</f>
        <v>98.827598444451212</v>
      </c>
      <c r="R26" s="100">
        <f>J26/$H$26*100</f>
        <v>97.886922628842001</v>
      </c>
      <c r="S26" s="100">
        <f>K26/$H$26*100</f>
        <v>97.682938963303911</v>
      </c>
      <c r="T26" s="100">
        <f>L26/$H$26*100</f>
        <v>96.108884513880128</v>
      </c>
      <c r="U26" s="100">
        <f>M26/$H$26*100</f>
        <v>93.698333770737122</v>
      </c>
    </row>
    <row r="27" spans="1:21" ht="15.75" customHeight="1" x14ac:dyDescent="0.25">
      <c r="A27" s="50"/>
      <c r="B27" s="29" t="s">
        <v>194</v>
      </c>
      <c r="C27" s="29" t="s">
        <v>201</v>
      </c>
      <c r="D27" s="29" t="s">
        <v>207</v>
      </c>
      <c r="E27" s="29"/>
      <c r="F27" s="29" t="s">
        <v>72</v>
      </c>
      <c r="G27" s="31">
        <v>6.97</v>
      </c>
      <c r="H27" s="31">
        <v>8.66</v>
      </c>
      <c r="I27" s="31">
        <v>8.0399999999999991</v>
      </c>
      <c r="J27" s="31">
        <v>7.9</v>
      </c>
      <c r="K27" s="31">
        <v>8.9</v>
      </c>
      <c r="L27" s="31">
        <v>11.515032422872864</v>
      </c>
      <c r="M27" s="31">
        <v>11.021998166819431</v>
      </c>
      <c r="N27" s="29"/>
      <c r="O27" s="21">
        <f t="shared" si="10"/>
        <v>100</v>
      </c>
      <c r="P27" s="21">
        <f t="shared" si="11"/>
        <v>124.2467718794835</v>
      </c>
      <c r="Q27" s="21">
        <f t="shared" si="12"/>
        <v>115.35150645624101</v>
      </c>
      <c r="R27" s="21">
        <f t="shared" si="13"/>
        <v>113.34289813486372</v>
      </c>
      <c r="S27" s="21">
        <f t="shared" si="14"/>
        <v>127.69010043041608</v>
      </c>
      <c r="T27" s="21">
        <f t="shared" si="15"/>
        <v>165.20849961080148</v>
      </c>
      <c r="U27" s="21">
        <f t="shared" si="15"/>
        <v>158.13483740056574</v>
      </c>
    </row>
    <row r="28" spans="1:21" ht="15.75" customHeight="1" x14ac:dyDescent="0.25">
      <c r="A28" s="50"/>
      <c r="B28" s="101" t="s">
        <v>195</v>
      </c>
      <c r="C28" s="101" t="s">
        <v>202</v>
      </c>
      <c r="D28" s="145" t="s">
        <v>236</v>
      </c>
      <c r="E28" s="101"/>
      <c r="F28" s="101" t="s">
        <v>72</v>
      </c>
      <c r="G28" s="103">
        <v>70.16</v>
      </c>
      <c r="H28" s="103">
        <v>73.59</v>
      </c>
      <c r="I28" s="103">
        <v>73.61</v>
      </c>
      <c r="J28" s="103">
        <v>73.12</v>
      </c>
      <c r="K28" s="103">
        <v>71.180000000000007</v>
      </c>
      <c r="L28" s="103">
        <v>73.040000000000006</v>
      </c>
      <c r="M28" s="103">
        <v>71.63993025283348</v>
      </c>
      <c r="N28" s="101"/>
      <c r="O28" s="100">
        <f t="shared" si="10"/>
        <v>100</v>
      </c>
      <c r="P28" s="100">
        <f t="shared" si="11"/>
        <v>104.88882554161916</v>
      </c>
      <c r="Q28" s="100">
        <f t="shared" si="12"/>
        <v>104.91733181299887</v>
      </c>
      <c r="R28" s="100">
        <f t="shared" si="13"/>
        <v>104.21892816419613</v>
      </c>
      <c r="S28" s="100">
        <f t="shared" si="14"/>
        <v>101.4538198403649</v>
      </c>
      <c r="T28" s="100">
        <f t="shared" si="15"/>
        <v>104.10490307867732</v>
      </c>
      <c r="U28" s="100">
        <f t="shared" si="15"/>
        <v>102.10936467051523</v>
      </c>
    </row>
    <row r="29" spans="1:21" ht="15.75" customHeight="1" x14ac:dyDescent="0.25">
      <c r="B29" s="29" t="s">
        <v>196</v>
      </c>
      <c r="C29" s="29" t="s">
        <v>203</v>
      </c>
      <c r="D29" s="43" t="s">
        <v>336</v>
      </c>
      <c r="E29" s="29"/>
      <c r="F29" s="29" t="s">
        <v>72</v>
      </c>
      <c r="G29" s="31">
        <v>12.037037037037001</v>
      </c>
      <c r="H29" s="31">
        <v>7.1917808219178099</v>
      </c>
      <c r="I29" s="31">
        <v>11.0778443113772</v>
      </c>
      <c r="J29" s="31">
        <v>13.9941690962099</v>
      </c>
      <c r="K29" s="31">
        <v>16.147308781900001</v>
      </c>
      <c r="L29" s="31">
        <v>16.442048517520199</v>
      </c>
      <c r="M29" s="31">
        <v>14.555256064690028</v>
      </c>
      <c r="N29" s="29"/>
      <c r="O29" s="21">
        <f t="shared" si="10"/>
        <v>100</v>
      </c>
      <c r="P29" s="21">
        <f t="shared" si="11"/>
        <v>59.747102212855829</v>
      </c>
      <c r="Q29" s="21">
        <f t="shared" si="12"/>
        <v>92.031321971441642</v>
      </c>
      <c r="R29" s="21">
        <f t="shared" si="13"/>
        <v>116.25925095312874</v>
      </c>
      <c r="S29" s="21">
        <f t="shared" si="14"/>
        <v>134.1468729573235</v>
      </c>
      <c r="T29" s="21">
        <f t="shared" si="15"/>
        <v>136.59547999170667</v>
      </c>
      <c r="U29" s="21">
        <f t="shared" si="15"/>
        <v>120.92058884511752</v>
      </c>
    </row>
    <row r="30" spans="1:21" ht="15.75" customHeight="1" x14ac:dyDescent="0.25">
      <c r="B30" s="101" t="s">
        <v>197</v>
      </c>
      <c r="C30" s="101" t="s">
        <v>204</v>
      </c>
      <c r="D30" s="144" t="s">
        <v>337</v>
      </c>
      <c r="E30" s="101"/>
      <c r="F30" s="101" t="s">
        <v>72</v>
      </c>
      <c r="G30" s="146">
        <v>12.33</v>
      </c>
      <c r="H30" s="146">
        <v>13.41</v>
      </c>
      <c r="I30" s="146">
        <v>16.350000000000001</v>
      </c>
      <c r="J30" s="146">
        <v>21.85</v>
      </c>
      <c r="K30" s="146">
        <v>19.260000000000002</v>
      </c>
      <c r="L30" s="146">
        <v>17.72</v>
      </c>
      <c r="M30" s="146">
        <v>11.09</v>
      </c>
      <c r="N30" s="101"/>
      <c r="O30" s="100">
        <f t="shared" si="10"/>
        <v>100</v>
      </c>
      <c r="P30" s="100">
        <f t="shared" si="11"/>
        <v>108.75912408759125</v>
      </c>
      <c r="Q30" s="100">
        <f t="shared" si="12"/>
        <v>132.60340632603408</v>
      </c>
      <c r="R30" s="100">
        <f t="shared" si="13"/>
        <v>177.21005677210059</v>
      </c>
      <c r="S30" s="100">
        <f t="shared" si="14"/>
        <v>156.20437956204381</v>
      </c>
      <c r="T30" s="100">
        <f t="shared" si="15"/>
        <v>143.71451743714516</v>
      </c>
      <c r="U30" s="100">
        <f t="shared" si="15"/>
        <v>89.943227899432273</v>
      </c>
    </row>
    <row r="31" spans="1:21" ht="15.75" customHeight="1" x14ac:dyDescent="0.25">
      <c r="B31" s="50"/>
      <c r="C31" s="50"/>
      <c r="D31" s="56"/>
      <c r="E31" s="50"/>
      <c r="F31" s="50"/>
      <c r="G31" s="50"/>
      <c r="H31" s="50"/>
      <c r="I31" s="50"/>
      <c r="J31" s="50"/>
      <c r="K31" s="50"/>
      <c r="L31" s="50"/>
      <c r="M31" s="50"/>
      <c r="N31" s="50"/>
      <c r="O31" s="96"/>
      <c r="P31" s="96"/>
      <c r="Q31" s="96"/>
      <c r="R31" s="96"/>
      <c r="S31" s="96"/>
      <c r="T31" s="96"/>
      <c r="U31" s="96"/>
    </row>
    <row r="32" spans="1:21" ht="15.75" customHeight="1" x14ac:dyDescent="0.3">
      <c r="B32" s="107"/>
      <c r="C32" s="107"/>
      <c r="D32" s="85" t="s">
        <v>251</v>
      </c>
      <c r="E32" s="107"/>
      <c r="F32" s="107"/>
      <c r="G32" s="107"/>
      <c r="H32" s="107"/>
      <c r="I32" s="107"/>
      <c r="J32" s="107"/>
      <c r="K32" s="107"/>
      <c r="L32" s="107"/>
      <c r="M32" s="85"/>
      <c r="N32" s="107"/>
      <c r="O32" s="108">
        <f>AVERAGE(O24:O30)</f>
        <v>100</v>
      </c>
      <c r="P32" s="108">
        <f>AVERAGE(P24:P25,P27:P30)</f>
        <v>101.37723396798769</v>
      </c>
      <c r="Q32" s="108">
        <f t="shared" ref="Q32:U32" si="16">AVERAGE(Q24:Q30)</f>
        <v>106.71785572539592</v>
      </c>
      <c r="R32" s="108">
        <f t="shared" si="16"/>
        <v>114.33638647497764</v>
      </c>
      <c r="S32" s="108">
        <f t="shared" si="16"/>
        <v>114.93957001175356</v>
      </c>
      <c r="T32" s="108">
        <f t="shared" si="16"/>
        <v>117.71698156546975</v>
      </c>
      <c r="U32" s="108">
        <f t="shared" si="16"/>
        <v>104.55222109737507</v>
      </c>
    </row>
    <row r="33" spans="2:21" ht="15.75" customHeight="1" x14ac:dyDescent="0.25">
      <c r="B33" s="29"/>
      <c r="C33" s="29"/>
      <c r="D33" s="29"/>
      <c r="E33" s="29"/>
      <c r="F33" s="29"/>
      <c r="G33" s="29"/>
      <c r="H33" s="29"/>
      <c r="I33" s="29"/>
      <c r="J33" s="29"/>
      <c r="K33" s="29"/>
      <c r="L33" s="29"/>
      <c r="M33" s="29"/>
      <c r="N33" s="29"/>
      <c r="O33" s="29"/>
      <c r="P33" s="29"/>
      <c r="Q33" s="29"/>
      <c r="R33" s="29"/>
      <c r="S33" s="29"/>
      <c r="T33" s="29"/>
      <c r="U33" s="29"/>
    </row>
    <row r="34" spans="2:21" ht="15.75" customHeight="1" x14ac:dyDescent="0.25">
      <c r="B34" s="55"/>
      <c r="C34" s="55"/>
      <c r="D34" s="55"/>
      <c r="E34" s="29"/>
      <c r="F34" s="56"/>
      <c r="G34" s="50"/>
      <c r="H34" s="50"/>
      <c r="I34" s="50"/>
      <c r="J34" s="50"/>
      <c r="K34" s="50"/>
      <c r="L34" s="50"/>
      <c r="M34" s="50"/>
      <c r="N34" s="50"/>
      <c r="O34" s="56"/>
      <c r="P34" s="50"/>
      <c r="Q34" s="50"/>
      <c r="R34" s="50"/>
      <c r="S34" s="50"/>
      <c r="T34" s="50"/>
      <c r="U34" s="50"/>
    </row>
    <row r="35" spans="2:21" ht="15.75" customHeight="1" x14ac:dyDescent="0.25">
      <c r="B35" s="55"/>
      <c r="C35" s="55"/>
      <c r="D35" s="55"/>
      <c r="E35" s="29"/>
      <c r="F35" s="59"/>
      <c r="G35" s="59"/>
      <c r="H35" s="59"/>
      <c r="I35" s="59"/>
      <c r="J35" s="59"/>
      <c r="K35" s="59"/>
      <c r="L35" s="59"/>
      <c r="M35" s="59"/>
      <c r="N35" s="29"/>
      <c r="O35" s="59"/>
      <c r="P35" s="59"/>
      <c r="Q35" s="59"/>
      <c r="R35" s="59"/>
      <c r="S35" s="59"/>
      <c r="T35" s="59"/>
      <c r="U35" s="59"/>
    </row>
    <row r="36" spans="2:21" ht="15.75" customHeight="1" x14ac:dyDescent="0.25">
      <c r="B36" s="29"/>
      <c r="C36" s="29"/>
      <c r="D36" s="29"/>
      <c r="E36" s="29"/>
      <c r="F36" s="29"/>
      <c r="G36" s="29"/>
      <c r="H36" s="29"/>
      <c r="I36" s="29"/>
      <c r="J36" s="29"/>
      <c r="K36" s="29"/>
      <c r="L36" s="29"/>
      <c r="M36" s="29"/>
      <c r="N36" s="29"/>
      <c r="O36" s="29"/>
      <c r="P36" s="29"/>
      <c r="Q36" s="29"/>
      <c r="R36" s="29"/>
      <c r="S36" s="29"/>
      <c r="T36" s="29"/>
      <c r="U36" s="29"/>
    </row>
    <row r="37" spans="2:21" ht="15.75" customHeight="1" x14ac:dyDescent="0.25">
      <c r="B37" s="29"/>
      <c r="C37" s="29"/>
      <c r="D37" s="29"/>
      <c r="E37" s="29"/>
      <c r="F37" s="54"/>
      <c r="G37" s="29"/>
      <c r="H37" s="29"/>
      <c r="I37" s="29"/>
      <c r="J37" s="29"/>
      <c r="K37" s="29"/>
      <c r="L37" s="29"/>
      <c r="M37" s="29"/>
      <c r="N37" s="29"/>
      <c r="O37" s="29"/>
      <c r="P37" s="29"/>
      <c r="Q37" s="29"/>
      <c r="R37" s="29"/>
      <c r="S37" s="29"/>
      <c r="T37" s="29"/>
      <c r="U37" s="29"/>
    </row>
    <row r="38" spans="2:21" ht="15.75" customHeight="1" x14ac:dyDescent="0.25">
      <c r="B38" s="29"/>
      <c r="C38" s="29"/>
      <c r="D38" s="29"/>
      <c r="E38" s="29"/>
      <c r="F38" s="54"/>
      <c r="G38" s="29"/>
      <c r="H38" s="29"/>
      <c r="I38" s="29"/>
      <c r="J38" s="29"/>
      <c r="K38" s="29"/>
      <c r="L38" s="29"/>
      <c r="M38" s="29"/>
      <c r="N38" s="29"/>
      <c r="O38" s="29"/>
      <c r="P38" s="29"/>
      <c r="Q38" s="29"/>
      <c r="R38" s="29"/>
      <c r="S38" s="29"/>
      <c r="T38" s="29"/>
      <c r="U38" s="29"/>
    </row>
    <row r="39" spans="2:21" ht="15.75" customHeight="1" x14ac:dyDescent="0.25">
      <c r="B39" s="29"/>
      <c r="C39" s="29"/>
      <c r="D39" s="29"/>
      <c r="E39" s="29"/>
      <c r="F39" s="54"/>
      <c r="G39" s="29"/>
      <c r="H39" s="29"/>
      <c r="I39" s="29"/>
      <c r="J39" s="29"/>
      <c r="K39" s="29"/>
      <c r="L39" s="29"/>
      <c r="M39" s="29"/>
      <c r="N39" s="29"/>
      <c r="O39" s="29"/>
      <c r="P39" s="29"/>
      <c r="Q39" s="29"/>
      <c r="R39" s="29"/>
      <c r="S39" s="29"/>
      <c r="T39" s="29"/>
      <c r="U39" s="29"/>
    </row>
    <row r="40" spans="2:21" ht="15.75" customHeight="1" x14ac:dyDescent="0.25">
      <c r="B40" s="29"/>
      <c r="C40" s="29"/>
      <c r="D40" s="29"/>
      <c r="E40" s="29"/>
      <c r="F40" s="54"/>
      <c r="G40" s="29"/>
      <c r="H40" s="29"/>
      <c r="I40" s="29"/>
      <c r="J40" s="29"/>
      <c r="K40" s="29"/>
      <c r="L40" s="29"/>
      <c r="M40" s="29"/>
      <c r="N40" s="29"/>
      <c r="O40" s="52"/>
      <c r="P40" s="52"/>
      <c r="Q40" s="52"/>
      <c r="R40" s="52"/>
      <c r="S40" s="52"/>
      <c r="T40" s="52"/>
      <c r="U40" s="52"/>
    </row>
    <row r="41" spans="2:21" ht="15.75" customHeight="1" x14ac:dyDescent="0.25">
      <c r="B41" s="50"/>
      <c r="C41" s="50"/>
      <c r="D41" s="50"/>
      <c r="E41" s="50"/>
      <c r="F41" s="50"/>
      <c r="G41" s="50"/>
      <c r="H41" s="50"/>
      <c r="I41" s="50"/>
      <c r="J41" s="50"/>
      <c r="K41" s="50"/>
      <c r="L41" s="50"/>
      <c r="M41" s="50"/>
      <c r="N41" s="50"/>
      <c r="O41" s="50"/>
      <c r="P41" s="50"/>
      <c r="Q41" s="50"/>
      <c r="R41" s="50"/>
      <c r="S41" s="50"/>
      <c r="T41" s="50"/>
      <c r="U41" s="50"/>
    </row>
    <row r="42" spans="2:21" ht="15.75" customHeight="1" x14ac:dyDescent="0.25">
      <c r="B42" s="50"/>
      <c r="C42" s="50"/>
      <c r="D42" s="56"/>
      <c r="E42" s="50"/>
      <c r="F42" s="50"/>
      <c r="G42" s="50"/>
      <c r="H42" s="50"/>
      <c r="I42" s="50"/>
      <c r="J42" s="50"/>
      <c r="K42" s="50"/>
      <c r="L42" s="50"/>
      <c r="M42" s="50"/>
      <c r="N42" s="50"/>
      <c r="O42" s="96"/>
      <c r="P42" s="96"/>
      <c r="Q42" s="96"/>
      <c r="R42" s="96"/>
      <c r="S42" s="96"/>
      <c r="T42" s="96"/>
      <c r="U42" s="96"/>
    </row>
    <row r="43" spans="2:21" ht="15.75" customHeight="1" x14ac:dyDescent="0.25">
      <c r="B43" s="55"/>
      <c r="C43" s="55"/>
      <c r="D43" s="55"/>
      <c r="E43" s="50"/>
      <c r="F43" s="56"/>
      <c r="G43" s="50"/>
      <c r="H43" s="50"/>
      <c r="I43" s="50"/>
      <c r="J43" s="50"/>
      <c r="K43" s="50"/>
      <c r="L43" s="50"/>
      <c r="M43" s="50"/>
      <c r="N43" s="50"/>
      <c r="O43" s="56"/>
      <c r="P43" s="50"/>
      <c r="Q43" s="50"/>
      <c r="R43" s="50"/>
      <c r="S43" s="50"/>
      <c r="T43" s="50"/>
      <c r="U43" s="50"/>
    </row>
    <row r="44" spans="2:21" ht="15.75" customHeight="1" x14ac:dyDescent="0.25">
      <c r="B44" s="55"/>
      <c r="C44" s="55"/>
      <c r="D44" s="55"/>
      <c r="E44" s="50"/>
      <c r="F44" s="59"/>
      <c r="G44" s="59"/>
      <c r="H44" s="59"/>
      <c r="I44" s="59"/>
      <c r="J44" s="59"/>
      <c r="K44" s="59"/>
      <c r="L44" s="59"/>
      <c r="M44" s="59"/>
      <c r="N44" s="29"/>
      <c r="O44" s="59"/>
      <c r="P44" s="59"/>
      <c r="Q44" s="59"/>
      <c r="R44" s="59"/>
      <c r="S44" s="59"/>
      <c r="T44" s="59"/>
      <c r="U44" s="59"/>
    </row>
    <row r="45" spans="2:21" ht="15.75" customHeight="1" x14ac:dyDescent="0.25">
      <c r="B45" s="55"/>
      <c r="C45" s="55"/>
      <c r="D45" s="55"/>
      <c r="E45" s="29"/>
      <c r="F45" s="56"/>
      <c r="G45" s="50"/>
      <c r="H45" s="50"/>
      <c r="I45" s="50"/>
      <c r="J45" s="50"/>
      <c r="K45" s="50"/>
      <c r="L45" s="50"/>
      <c r="M45" s="50"/>
      <c r="N45" s="50"/>
      <c r="O45" s="56"/>
      <c r="P45" s="50"/>
      <c r="Q45" s="50"/>
      <c r="R45" s="50"/>
      <c r="S45" s="50"/>
      <c r="T45" s="50"/>
      <c r="U45" s="50"/>
    </row>
    <row r="46" spans="2:21" ht="15.75" customHeight="1" x14ac:dyDescent="0.25">
      <c r="B46" s="55"/>
      <c r="C46" s="55"/>
      <c r="D46" s="55"/>
      <c r="E46" s="29"/>
      <c r="F46" s="59"/>
      <c r="G46" s="59"/>
      <c r="H46" s="59"/>
      <c r="I46" s="59"/>
      <c r="J46" s="59"/>
      <c r="K46" s="59"/>
      <c r="L46" s="59"/>
      <c r="M46" s="59"/>
      <c r="N46" s="29"/>
      <c r="O46" s="59"/>
      <c r="P46" s="59"/>
      <c r="Q46" s="59"/>
      <c r="R46" s="59"/>
      <c r="S46" s="59"/>
      <c r="T46" s="59"/>
      <c r="U46" s="59"/>
    </row>
    <row r="47" spans="2:21" ht="15.75" customHeight="1" x14ac:dyDescent="0.25">
      <c r="B47" s="29"/>
      <c r="C47" s="29"/>
      <c r="D47" s="29"/>
      <c r="E47" s="29"/>
      <c r="F47" s="29"/>
      <c r="G47" s="52"/>
      <c r="H47" s="52"/>
      <c r="I47" s="52"/>
      <c r="J47" s="52"/>
      <c r="K47" s="52"/>
      <c r="L47" s="52"/>
      <c r="M47" s="52"/>
      <c r="N47" s="29"/>
      <c r="O47" s="29"/>
      <c r="P47" s="29"/>
      <c r="Q47" s="29"/>
      <c r="R47" s="29"/>
      <c r="S47" s="29"/>
      <c r="T47" s="29"/>
      <c r="U47" s="29"/>
    </row>
    <row r="48" spans="2:21" ht="15.75" customHeight="1" x14ac:dyDescent="0.25">
      <c r="B48" s="29"/>
      <c r="C48" s="29"/>
      <c r="D48" s="29"/>
      <c r="E48" s="29"/>
      <c r="F48" s="54"/>
      <c r="G48" s="29"/>
      <c r="H48" s="29"/>
      <c r="I48" s="29"/>
      <c r="J48" s="29"/>
      <c r="K48" s="29"/>
      <c r="L48" s="29"/>
      <c r="M48" s="29"/>
      <c r="N48" s="29"/>
      <c r="O48" s="29"/>
      <c r="P48" s="29"/>
      <c r="Q48" s="29"/>
      <c r="R48" s="29"/>
      <c r="S48" s="29"/>
      <c r="T48" s="29"/>
      <c r="U48" s="29"/>
    </row>
    <row r="49" spans="2:21" ht="15.75" customHeight="1" x14ac:dyDescent="0.25">
      <c r="B49" s="29"/>
      <c r="C49" s="29"/>
      <c r="D49" s="29"/>
      <c r="E49" s="29"/>
      <c r="F49" s="54"/>
      <c r="G49" s="29"/>
      <c r="H49" s="29"/>
      <c r="I49" s="29"/>
      <c r="J49" s="29"/>
      <c r="K49" s="29"/>
      <c r="L49" s="29"/>
      <c r="M49" s="29"/>
      <c r="N49" s="29"/>
      <c r="O49" s="29"/>
      <c r="P49" s="29"/>
      <c r="Q49" s="29"/>
      <c r="R49" s="29"/>
      <c r="S49" s="29"/>
      <c r="T49" s="29"/>
      <c r="U49" s="29"/>
    </row>
    <row r="50" spans="2:21" ht="15.75" customHeight="1" x14ac:dyDescent="0.25">
      <c r="B50" s="29"/>
      <c r="C50" s="29"/>
      <c r="D50" s="29"/>
      <c r="E50" s="29"/>
      <c r="F50" s="54"/>
      <c r="G50" s="53"/>
      <c r="H50" s="53"/>
      <c r="I50" s="53"/>
      <c r="J50" s="53"/>
      <c r="K50" s="53"/>
      <c r="L50" s="53"/>
      <c r="M50" s="53"/>
      <c r="N50" s="29"/>
      <c r="O50" s="29"/>
      <c r="P50" s="29"/>
      <c r="Q50" s="29"/>
      <c r="R50" s="29"/>
      <c r="S50" s="29"/>
      <c r="T50" s="29"/>
      <c r="U50" s="29"/>
    </row>
    <row r="51" spans="2:21" ht="15.75" customHeight="1" x14ac:dyDescent="0.25">
      <c r="B51" s="50"/>
      <c r="C51" s="50"/>
      <c r="D51" s="50"/>
      <c r="E51" s="50"/>
      <c r="F51" s="50"/>
      <c r="G51" s="50"/>
      <c r="H51" s="50"/>
      <c r="I51" s="50"/>
      <c r="J51" s="50"/>
      <c r="K51" s="50"/>
      <c r="L51" s="50"/>
      <c r="M51" s="50"/>
      <c r="N51" s="50"/>
      <c r="O51" s="50"/>
      <c r="P51" s="50"/>
      <c r="Q51" s="50"/>
      <c r="R51" s="50"/>
      <c r="S51" s="50"/>
      <c r="T51" s="50"/>
      <c r="U51" s="50"/>
    </row>
    <row r="52" spans="2:21" ht="15.75" customHeight="1" x14ac:dyDescent="0.25">
      <c r="B52" s="50"/>
      <c r="C52" s="50"/>
      <c r="D52" s="56"/>
      <c r="E52" s="50"/>
      <c r="F52" s="50"/>
      <c r="G52" s="50"/>
      <c r="H52" s="50"/>
      <c r="I52" s="50"/>
      <c r="J52" s="50"/>
      <c r="K52" s="50"/>
      <c r="L52" s="50"/>
      <c r="M52" s="50"/>
      <c r="N52" s="50"/>
      <c r="O52" s="96"/>
      <c r="P52" s="96"/>
      <c r="Q52" s="96"/>
      <c r="R52" s="96"/>
      <c r="S52" s="96"/>
      <c r="T52" s="96"/>
      <c r="U52" s="96"/>
    </row>
  </sheetData>
  <mergeCells count="2">
    <mergeCell ref="B4:D5"/>
    <mergeCell ref="B21:D22"/>
  </mergeCells>
  <pageMargins left="0.7" right="0.7" top="0.75" bottom="0.75" header="0.3" footer="0.3"/>
  <pageSetup paperSize="9" scale="60" orientation="landscape" r:id="rId1"/>
  <ignoredErrors>
    <ignoredError sqref="P32 P26:U2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pageSetUpPr fitToPage="1"/>
  </sheetPr>
  <dimension ref="B2:T51"/>
  <sheetViews>
    <sheetView zoomScaleNormal="100" workbookViewId="0"/>
  </sheetViews>
  <sheetFormatPr defaultRowHeight="15.75" customHeight="1" x14ac:dyDescent="0.3"/>
  <cols>
    <col min="1" max="1" width="3.5546875" customWidth="1"/>
    <col min="2" max="2" width="4.33203125" customWidth="1"/>
    <col min="14" max="14" width="9.109375" customWidth="1"/>
  </cols>
  <sheetData>
    <row r="2" spans="2:19" ht="21" customHeight="1" x14ac:dyDescent="0.4">
      <c r="B2" s="149" t="s">
        <v>208</v>
      </c>
    </row>
    <row r="3" spans="2:19" ht="15.75" customHeight="1" x14ac:dyDescent="0.4">
      <c r="B3" s="2"/>
    </row>
    <row r="4" spans="2:19" ht="15.75" customHeight="1" x14ac:dyDescent="0.4">
      <c r="B4" s="187"/>
      <c r="C4" s="187"/>
      <c r="D4" s="187"/>
      <c r="E4" s="187"/>
      <c r="F4" s="187"/>
      <c r="G4" s="187"/>
      <c r="H4" s="187"/>
      <c r="I4" s="187"/>
      <c r="J4" s="187"/>
      <c r="K4" s="187"/>
      <c r="L4" s="187"/>
      <c r="M4" s="187"/>
      <c r="N4" s="187"/>
      <c r="O4" s="187"/>
      <c r="P4" s="187"/>
      <c r="Q4" s="187"/>
      <c r="R4" s="187"/>
      <c r="S4" s="187"/>
    </row>
    <row r="5" spans="2:19" s="3" customFormat="1" ht="15.75" customHeight="1" x14ac:dyDescent="0.4">
      <c r="B5" s="6"/>
      <c r="C5" s="6"/>
      <c r="D5" s="6"/>
      <c r="E5" s="6"/>
      <c r="F5" s="6"/>
      <c r="G5" s="6"/>
      <c r="H5" s="6"/>
      <c r="I5" s="6"/>
      <c r="J5" s="6"/>
      <c r="K5" s="6"/>
      <c r="L5" s="6"/>
      <c r="M5" s="6"/>
      <c r="N5" s="6"/>
      <c r="O5" s="6"/>
      <c r="P5" s="6"/>
      <c r="Q5" s="6"/>
      <c r="R5" s="6"/>
      <c r="S5" s="6"/>
    </row>
    <row r="6" spans="2:19" ht="47.25" customHeight="1" x14ac:dyDescent="0.3">
      <c r="B6" s="188" t="s">
        <v>281</v>
      </c>
      <c r="C6" s="188"/>
      <c r="D6" s="188"/>
      <c r="E6" s="188"/>
      <c r="F6" s="188"/>
      <c r="G6" s="188"/>
      <c r="H6" s="188"/>
      <c r="I6" s="188"/>
      <c r="J6" s="188"/>
      <c r="K6" s="188"/>
      <c r="L6" s="188"/>
      <c r="M6" s="188"/>
      <c r="N6" s="188"/>
      <c r="O6" s="188"/>
      <c r="P6" s="188"/>
      <c r="Q6" s="188"/>
      <c r="R6" s="188"/>
      <c r="S6" s="188"/>
    </row>
    <row r="7" spans="2:19" ht="15.75" customHeight="1" x14ac:dyDescent="0.3">
      <c r="B7" s="5"/>
      <c r="C7" s="5"/>
      <c r="D7" s="5"/>
      <c r="E7" s="5"/>
      <c r="F7" s="5"/>
      <c r="G7" s="5"/>
      <c r="H7" s="5"/>
      <c r="I7" s="5"/>
      <c r="J7" s="5"/>
      <c r="K7" s="5"/>
      <c r="L7" s="5"/>
      <c r="M7" s="5"/>
      <c r="N7" s="5"/>
      <c r="O7" s="5"/>
      <c r="P7" s="5"/>
      <c r="Q7" s="5"/>
      <c r="R7" s="5"/>
      <c r="S7" s="5"/>
    </row>
    <row r="8" spans="2:19" ht="47.25" customHeight="1" x14ac:dyDescent="0.3">
      <c r="B8" s="188" t="s">
        <v>309</v>
      </c>
      <c r="C8" s="188"/>
      <c r="D8" s="188"/>
      <c r="E8" s="188"/>
      <c r="F8" s="188"/>
      <c r="G8" s="188"/>
      <c r="H8" s="188"/>
      <c r="I8" s="188"/>
      <c r="J8" s="188"/>
      <c r="K8" s="188"/>
      <c r="L8" s="188"/>
      <c r="M8" s="188"/>
      <c r="N8" s="188"/>
      <c r="O8" s="188"/>
      <c r="P8" s="188"/>
      <c r="Q8" s="188"/>
      <c r="R8" s="188"/>
      <c r="S8" s="188"/>
    </row>
    <row r="9" spans="2:19" ht="15.75" customHeight="1" x14ac:dyDescent="0.3">
      <c r="B9" s="5"/>
      <c r="C9" s="5"/>
      <c r="D9" s="5"/>
      <c r="E9" s="5"/>
      <c r="F9" s="5"/>
      <c r="G9" s="5"/>
      <c r="H9" s="5"/>
      <c r="I9" s="5"/>
      <c r="J9" s="5"/>
      <c r="K9" s="5"/>
      <c r="L9" s="5"/>
      <c r="M9" s="5"/>
      <c r="N9" s="5"/>
      <c r="O9" s="5"/>
      <c r="P9" s="5"/>
      <c r="Q9" s="5"/>
      <c r="R9" s="5"/>
      <c r="S9" s="5"/>
    </row>
    <row r="10" spans="2:19" ht="31.5" customHeight="1" x14ac:dyDescent="0.3">
      <c r="B10" s="188" t="s">
        <v>310</v>
      </c>
      <c r="C10" s="188"/>
      <c r="D10" s="188"/>
      <c r="E10" s="188"/>
      <c r="F10" s="188"/>
      <c r="G10" s="188"/>
      <c r="H10" s="188"/>
      <c r="I10" s="188"/>
      <c r="J10" s="188"/>
      <c r="K10" s="188"/>
      <c r="L10" s="188"/>
      <c r="M10" s="188"/>
      <c r="N10" s="188"/>
      <c r="O10" s="188"/>
      <c r="P10" s="188"/>
      <c r="Q10" s="188"/>
      <c r="R10" s="188"/>
      <c r="S10" s="188"/>
    </row>
    <row r="11" spans="2:19" ht="15.75" customHeight="1" x14ac:dyDescent="0.3">
      <c r="B11" s="5"/>
      <c r="C11" s="5"/>
      <c r="D11" s="5"/>
      <c r="E11" s="5"/>
      <c r="F11" s="5"/>
      <c r="G11" s="5"/>
      <c r="H11" s="5"/>
      <c r="I11" s="5"/>
      <c r="J11" s="5"/>
      <c r="K11" s="5"/>
      <c r="L11" s="5"/>
      <c r="M11" s="5"/>
      <c r="N11" s="5"/>
      <c r="O11" s="5"/>
      <c r="P11" s="5"/>
      <c r="Q11" s="5"/>
      <c r="R11" s="5"/>
      <c r="S11" s="5"/>
    </row>
    <row r="12" spans="2:19" ht="15.75" customHeight="1" x14ac:dyDescent="0.3">
      <c r="B12" s="189"/>
      <c r="C12" s="189"/>
      <c r="D12" s="189"/>
      <c r="E12" s="189"/>
      <c r="F12" s="189"/>
      <c r="G12" s="189"/>
      <c r="H12" s="189"/>
      <c r="I12" s="189"/>
      <c r="J12" s="189"/>
      <c r="K12" s="189"/>
      <c r="L12" s="189"/>
      <c r="M12" s="189"/>
      <c r="N12" s="189"/>
      <c r="O12" s="189"/>
      <c r="P12" s="189"/>
      <c r="Q12" s="189"/>
      <c r="R12" s="189"/>
      <c r="S12" s="189"/>
    </row>
    <row r="14" spans="2:19" ht="21" customHeight="1" x14ac:dyDescent="0.45">
      <c r="B14" s="151" t="s">
        <v>209</v>
      </c>
      <c r="C14" s="150"/>
    </row>
    <row r="16" spans="2:19" ht="15.75" customHeight="1" x14ac:dyDescent="0.3">
      <c r="B16" s="154" t="s">
        <v>213</v>
      </c>
      <c r="C16" s="154" t="s">
        <v>210</v>
      </c>
      <c r="D16" s="155"/>
      <c r="E16" s="155"/>
      <c r="F16" s="155"/>
      <c r="G16" s="155"/>
      <c r="H16" s="155"/>
      <c r="I16" s="155"/>
      <c r="J16" s="155"/>
      <c r="K16" s="155"/>
      <c r="L16" s="155"/>
      <c r="M16" s="155"/>
      <c r="N16" s="155"/>
      <c r="O16" s="154"/>
      <c r="P16" s="155"/>
      <c r="Q16" s="155"/>
      <c r="R16" s="155"/>
      <c r="S16" s="155"/>
    </row>
    <row r="17" spans="2:19" ht="15.75" customHeight="1" x14ac:dyDescent="0.3">
      <c r="B17" s="59"/>
      <c r="C17" s="56"/>
      <c r="D17" s="50"/>
      <c r="E17" s="50"/>
      <c r="F17" s="50"/>
      <c r="G17" s="50"/>
      <c r="H17" s="50"/>
      <c r="I17" s="50"/>
      <c r="J17" s="50"/>
      <c r="K17" s="50"/>
      <c r="L17" s="50"/>
      <c r="M17" s="50"/>
      <c r="N17" s="50"/>
      <c r="O17" s="56"/>
      <c r="P17" s="50"/>
      <c r="Q17" s="50"/>
      <c r="R17" s="50"/>
      <c r="S17" s="50"/>
    </row>
    <row r="18" spans="2:19" ht="42" customHeight="1" x14ac:dyDescent="0.3">
      <c r="B18" s="156">
        <v>1</v>
      </c>
      <c r="C18" s="186" t="s">
        <v>283</v>
      </c>
      <c r="D18" s="186"/>
      <c r="E18" s="186"/>
      <c r="F18" s="186"/>
      <c r="G18" s="186"/>
      <c r="H18" s="186"/>
      <c r="I18" s="186"/>
      <c r="J18" s="186"/>
      <c r="K18" s="186"/>
      <c r="L18" s="186"/>
      <c r="M18" s="186"/>
      <c r="N18" s="186"/>
      <c r="O18" s="186"/>
      <c r="P18" s="186"/>
      <c r="Q18" s="186"/>
      <c r="R18" s="186"/>
      <c r="S18" s="186"/>
    </row>
    <row r="19" spans="2:19" ht="42" customHeight="1" x14ac:dyDescent="0.3">
      <c r="B19" s="157">
        <v>2</v>
      </c>
      <c r="C19" s="185" t="s">
        <v>282</v>
      </c>
      <c r="D19" s="185"/>
      <c r="E19" s="185"/>
      <c r="F19" s="185"/>
      <c r="G19" s="185"/>
      <c r="H19" s="185"/>
      <c r="I19" s="185"/>
      <c r="J19" s="185"/>
      <c r="K19" s="185"/>
      <c r="L19" s="185"/>
      <c r="M19" s="185"/>
      <c r="N19" s="185"/>
      <c r="O19" s="185"/>
      <c r="P19" s="185"/>
      <c r="Q19" s="185"/>
      <c r="R19" s="185"/>
      <c r="S19" s="185"/>
    </row>
    <row r="20" spans="2:19" ht="42" customHeight="1" x14ac:dyDescent="0.3">
      <c r="B20" s="156">
        <v>3</v>
      </c>
      <c r="C20" s="186" t="s">
        <v>214</v>
      </c>
      <c r="D20" s="186"/>
      <c r="E20" s="186"/>
      <c r="F20" s="186"/>
      <c r="G20" s="186"/>
      <c r="H20" s="186"/>
      <c r="I20" s="186"/>
      <c r="J20" s="186"/>
      <c r="K20" s="186"/>
      <c r="L20" s="186"/>
      <c r="M20" s="186"/>
      <c r="N20" s="186"/>
      <c r="O20" s="186"/>
      <c r="P20" s="186"/>
      <c r="Q20" s="186"/>
      <c r="R20" s="186"/>
      <c r="S20" s="186"/>
    </row>
    <row r="21" spans="2:19" ht="42" customHeight="1" x14ac:dyDescent="0.3">
      <c r="B21" s="157">
        <v>4</v>
      </c>
      <c r="C21" s="185" t="s">
        <v>295</v>
      </c>
      <c r="D21" s="185"/>
      <c r="E21" s="185"/>
      <c r="F21" s="185"/>
      <c r="G21" s="185"/>
      <c r="H21" s="185"/>
      <c r="I21" s="185"/>
      <c r="J21" s="185"/>
      <c r="K21" s="185"/>
      <c r="L21" s="185"/>
      <c r="M21" s="185"/>
      <c r="N21" s="185"/>
      <c r="O21" s="185"/>
      <c r="P21" s="185"/>
      <c r="Q21" s="185"/>
      <c r="R21" s="185"/>
      <c r="S21" s="185"/>
    </row>
    <row r="22" spans="2:19" ht="42" customHeight="1" x14ac:dyDescent="0.3">
      <c r="B22" s="156">
        <v>5</v>
      </c>
      <c r="C22" s="186" t="s">
        <v>296</v>
      </c>
      <c r="D22" s="186"/>
      <c r="E22" s="186"/>
      <c r="F22" s="186"/>
      <c r="G22" s="186"/>
      <c r="H22" s="186"/>
      <c r="I22" s="186"/>
      <c r="J22" s="186"/>
      <c r="K22" s="186"/>
      <c r="L22" s="186"/>
      <c r="M22" s="186"/>
      <c r="N22" s="186"/>
      <c r="O22" s="186"/>
      <c r="P22" s="186"/>
      <c r="Q22" s="186"/>
      <c r="R22" s="186"/>
      <c r="S22" s="186"/>
    </row>
    <row r="23" spans="2:19" ht="42" customHeight="1" x14ac:dyDescent="0.3">
      <c r="B23" s="157">
        <v>6</v>
      </c>
      <c r="C23" s="185" t="s">
        <v>297</v>
      </c>
      <c r="D23" s="185"/>
      <c r="E23" s="185"/>
      <c r="F23" s="185"/>
      <c r="G23" s="185"/>
      <c r="H23" s="185"/>
      <c r="I23" s="185"/>
      <c r="J23" s="185"/>
      <c r="K23" s="185"/>
      <c r="L23" s="185"/>
      <c r="M23" s="185"/>
      <c r="N23" s="185"/>
      <c r="O23" s="185"/>
      <c r="P23" s="185"/>
      <c r="Q23" s="185"/>
      <c r="R23" s="185"/>
      <c r="S23" s="185"/>
    </row>
    <row r="24" spans="2:19" ht="42" customHeight="1" x14ac:dyDescent="0.3">
      <c r="B24" s="156">
        <v>7</v>
      </c>
      <c r="C24" s="186" t="s">
        <v>311</v>
      </c>
      <c r="D24" s="186"/>
      <c r="E24" s="186"/>
      <c r="F24" s="186"/>
      <c r="G24" s="186"/>
      <c r="H24" s="186"/>
      <c r="I24" s="186"/>
      <c r="J24" s="186"/>
      <c r="K24" s="186"/>
      <c r="L24" s="186"/>
      <c r="M24" s="186"/>
      <c r="N24" s="186"/>
      <c r="O24" s="186"/>
      <c r="P24" s="186"/>
      <c r="Q24" s="186"/>
      <c r="R24" s="186"/>
      <c r="S24" s="186"/>
    </row>
    <row r="25" spans="2:19" ht="42" customHeight="1" x14ac:dyDescent="0.3">
      <c r="B25" s="157">
        <v>8</v>
      </c>
      <c r="C25" s="185" t="s">
        <v>284</v>
      </c>
      <c r="D25" s="185"/>
      <c r="E25" s="185"/>
      <c r="F25" s="185"/>
      <c r="G25" s="185"/>
      <c r="H25" s="185"/>
      <c r="I25" s="185"/>
      <c r="J25" s="185"/>
      <c r="K25" s="185"/>
      <c r="L25" s="185"/>
      <c r="M25" s="185"/>
      <c r="N25" s="185"/>
      <c r="O25" s="185"/>
      <c r="P25" s="185"/>
      <c r="Q25" s="185"/>
      <c r="R25" s="185"/>
      <c r="S25" s="185"/>
    </row>
    <row r="26" spans="2:19" ht="42" customHeight="1" x14ac:dyDescent="0.3">
      <c r="B26" s="156">
        <v>9</v>
      </c>
      <c r="C26" s="186" t="s">
        <v>285</v>
      </c>
      <c r="D26" s="186"/>
      <c r="E26" s="186"/>
      <c r="F26" s="186"/>
      <c r="G26" s="186"/>
      <c r="H26" s="186"/>
      <c r="I26" s="186"/>
      <c r="J26" s="186"/>
      <c r="K26" s="186"/>
      <c r="L26" s="186"/>
      <c r="M26" s="186"/>
      <c r="N26" s="186"/>
      <c r="O26" s="186"/>
      <c r="P26" s="186"/>
      <c r="Q26" s="186"/>
      <c r="R26" s="186"/>
      <c r="S26" s="186"/>
    </row>
    <row r="27" spans="2:19" ht="42" customHeight="1" x14ac:dyDescent="0.3">
      <c r="B27" s="157">
        <v>10</v>
      </c>
      <c r="C27" s="185" t="s">
        <v>286</v>
      </c>
      <c r="D27" s="185"/>
      <c r="E27" s="185"/>
      <c r="F27" s="185"/>
      <c r="G27" s="185"/>
      <c r="H27" s="185"/>
      <c r="I27" s="185"/>
      <c r="J27" s="185"/>
      <c r="K27" s="185"/>
      <c r="L27" s="185"/>
      <c r="M27" s="185"/>
      <c r="N27" s="185"/>
      <c r="O27" s="185"/>
      <c r="P27" s="185"/>
      <c r="Q27" s="185"/>
      <c r="R27" s="185"/>
      <c r="S27" s="185"/>
    </row>
    <row r="28" spans="2:19" ht="42" customHeight="1" x14ac:dyDescent="0.3">
      <c r="B28" s="156">
        <v>11</v>
      </c>
      <c r="C28" s="186" t="s">
        <v>215</v>
      </c>
      <c r="D28" s="186"/>
      <c r="E28" s="186"/>
      <c r="F28" s="186"/>
      <c r="G28" s="186"/>
      <c r="H28" s="186"/>
      <c r="I28" s="186"/>
      <c r="J28" s="186"/>
      <c r="K28" s="186"/>
      <c r="L28" s="186"/>
      <c r="M28" s="186"/>
      <c r="N28" s="186"/>
      <c r="O28" s="186"/>
      <c r="P28" s="186"/>
      <c r="Q28" s="186"/>
      <c r="R28" s="186"/>
      <c r="S28" s="186"/>
    </row>
    <row r="29" spans="2:19" ht="42" customHeight="1" x14ac:dyDescent="0.3">
      <c r="B29" s="157">
        <v>12</v>
      </c>
      <c r="C29" s="185" t="s">
        <v>287</v>
      </c>
      <c r="D29" s="185"/>
      <c r="E29" s="185"/>
      <c r="F29" s="185"/>
      <c r="G29" s="185"/>
      <c r="H29" s="185"/>
      <c r="I29" s="185"/>
      <c r="J29" s="185"/>
      <c r="K29" s="185"/>
      <c r="L29" s="185"/>
      <c r="M29" s="185"/>
      <c r="N29" s="185"/>
      <c r="O29" s="185"/>
      <c r="P29" s="185"/>
      <c r="Q29" s="185"/>
      <c r="R29" s="185"/>
      <c r="S29" s="185"/>
    </row>
    <row r="30" spans="2:19" ht="42" customHeight="1" x14ac:dyDescent="0.3">
      <c r="B30" s="156">
        <v>13</v>
      </c>
      <c r="C30" s="186" t="s">
        <v>288</v>
      </c>
      <c r="D30" s="186"/>
      <c r="E30" s="186"/>
      <c r="F30" s="186"/>
      <c r="G30" s="186"/>
      <c r="H30" s="186"/>
      <c r="I30" s="186"/>
      <c r="J30" s="186"/>
      <c r="K30" s="186"/>
      <c r="L30" s="186"/>
      <c r="M30" s="186"/>
      <c r="N30" s="186"/>
      <c r="O30" s="186"/>
      <c r="P30" s="186"/>
      <c r="Q30" s="186"/>
      <c r="R30" s="186"/>
      <c r="S30" s="186"/>
    </row>
    <row r="31" spans="2:19" ht="42" customHeight="1" x14ac:dyDescent="0.3">
      <c r="B31" s="157">
        <v>14</v>
      </c>
      <c r="C31" s="185" t="s">
        <v>289</v>
      </c>
      <c r="D31" s="185"/>
      <c r="E31" s="185"/>
      <c r="F31" s="185"/>
      <c r="G31" s="185"/>
      <c r="H31" s="185"/>
      <c r="I31" s="185"/>
      <c r="J31" s="185"/>
      <c r="K31" s="185"/>
      <c r="L31" s="185"/>
      <c r="M31" s="185"/>
      <c r="N31" s="185"/>
      <c r="O31" s="185"/>
      <c r="P31" s="185"/>
      <c r="Q31" s="185"/>
      <c r="R31" s="185"/>
      <c r="S31" s="185"/>
    </row>
    <row r="32" spans="2:19" ht="42" customHeight="1" x14ac:dyDescent="0.3">
      <c r="B32" s="156">
        <v>15</v>
      </c>
      <c r="C32" s="186" t="s">
        <v>318</v>
      </c>
      <c r="D32" s="186"/>
      <c r="E32" s="186"/>
      <c r="F32" s="186"/>
      <c r="G32" s="186"/>
      <c r="H32" s="186"/>
      <c r="I32" s="186"/>
      <c r="J32" s="186"/>
      <c r="K32" s="186"/>
      <c r="L32" s="186"/>
      <c r="M32" s="186"/>
      <c r="N32" s="186"/>
      <c r="O32" s="186"/>
      <c r="P32" s="186"/>
      <c r="Q32" s="186"/>
      <c r="R32" s="186"/>
      <c r="S32" s="186"/>
    </row>
    <row r="33" spans="2:20" ht="42" customHeight="1" x14ac:dyDescent="0.3">
      <c r="B33" s="157">
        <v>16</v>
      </c>
      <c r="C33" s="185" t="s">
        <v>341</v>
      </c>
      <c r="D33" s="185"/>
      <c r="E33" s="185"/>
      <c r="F33" s="185"/>
      <c r="G33" s="185"/>
      <c r="H33" s="185"/>
      <c r="I33" s="185"/>
      <c r="J33" s="185"/>
      <c r="K33" s="185"/>
      <c r="L33" s="185"/>
      <c r="M33" s="185"/>
      <c r="N33" s="185"/>
      <c r="O33" s="185"/>
      <c r="P33" s="185"/>
      <c r="Q33" s="185"/>
      <c r="R33" s="185"/>
      <c r="S33" s="185"/>
    </row>
    <row r="34" spans="2:20" ht="42" customHeight="1" x14ac:dyDescent="0.3">
      <c r="B34" s="156">
        <v>17</v>
      </c>
      <c r="C34" s="186" t="s">
        <v>342</v>
      </c>
      <c r="D34" s="186"/>
      <c r="E34" s="186"/>
      <c r="F34" s="186"/>
      <c r="G34" s="186"/>
      <c r="H34" s="186"/>
      <c r="I34" s="186"/>
      <c r="J34" s="186"/>
      <c r="K34" s="186"/>
      <c r="L34" s="186"/>
      <c r="M34" s="186"/>
      <c r="N34" s="186"/>
      <c r="O34" s="186"/>
      <c r="P34" s="186"/>
      <c r="Q34" s="186"/>
      <c r="R34" s="186"/>
      <c r="S34" s="186"/>
    </row>
    <row r="35" spans="2:20" ht="42" customHeight="1" x14ac:dyDescent="0.3">
      <c r="B35" s="157">
        <v>18</v>
      </c>
      <c r="C35" s="185" t="s">
        <v>216</v>
      </c>
      <c r="D35" s="185"/>
      <c r="E35" s="185"/>
      <c r="F35" s="185"/>
      <c r="G35" s="185"/>
      <c r="H35" s="185"/>
      <c r="I35" s="185"/>
      <c r="J35" s="185"/>
      <c r="K35" s="185"/>
      <c r="L35" s="185"/>
      <c r="M35" s="185"/>
      <c r="N35" s="185"/>
      <c r="O35" s="185"/>
      <c r="P35" s="185"/>
      <c r="Q35" s="185"/>
      <c r="R35" s="185"/>
      <c r="S35" s="185"/>
    </row>
    <row r="36" spans="2:20" ht="42" customHeight="1" x14ac:dyDescent="0.3">
      <c r="B36" s="156">
        <v>19</v>
      </c>
      <c r="C36" s="186" t="s">
        <v>219</v>
      </c>
      <c r="D36" s="186"/>
      <c r="E36" s="186"/>
      <c r="F36" s="186"/>
      <c r="G36" s="186"/>
      <c r="H36" s="186"/>
      <c r="I36" s="186"/>
      <c r="J36" s="186"/>
      <c r="K36" s="186"/>
      <c r="L36" s="186"/>
      <c r="M36" s="186"/>
      <c r="N36" s="186"/>
      <c r="O36" s="186"/>
      <c r="P36" s="186"/>
      <c r="Q36" s="186"/>
      <c r="R36" s="186"/>
      <c r="S36" s="186"/>
    </row>
    <row r="37" spans="2:20" ht="42" customHeight="1" x14ac:dyDescent="0.3">
      <c r="B37" s="157">
        <v>20</v>
      </c>
      <c r="C37" s="185" t="s">
        <v>290</v>
      </c>
      <c r="D37" s="185"/>
      <c r="E37" s="185"/>
      <c r="F37" s="185"/>
      <c r="G37" s="185"/>
      <c r="H37" s="185"/>
      <c r="I37" s="185"/>
      <c r="J37" s="185"/>
      <c r="K37" s="185"/>
      <c r="L37" s="185"/>
      <c r="M37" s="185"/>
      <c r="N37" s="185"/>
      <c r="O37" s="185"/>
      <c r="P37" s="185"/>
      <c r="Q37" s="185"/>
      <c r="R37" s="185"/>
      <c r="S37" s="185"/>
    </row>
    <row r="38" spans="2:20" ht="42" customHeight="1" x14ac:dyDescent="0.3">
      <c r="B38" s="156">
        <v>21</v>
      </c>
      <c r="C38" s="186" t="s">
        <v>298</v>
      </c>
      <c r="D38" s="186"/>
      <c r="E38" s="186"/>
      <c r="F38" s="186"/>
      <c r="G38" s="186"/>
      <c r="H38" s="186"/>
      <c r="I38" s="186"/>
      <c r="J38" s="186"/>
      <c r="K38" s="186"/>
      <c r="L38" s="186"/>
      <c r="M38" s="186"/>
      <c r="N38" s="186"/>
      <c r="O38" s="186"/>
      <c r="P38" s="186"/>
      <c r="Q38" s="186"/>
      <c r="R38" s="186"/>
      <c r="S38" s="186"/>
    </row>
    <row r="39" spans="2:20" ht="42" customHeight="1" x14ac:dyDescent="0.3">
      <c r="B39" s="157">
        <v>22</v>
      </c>
      <c r="C39" s="185" t="s">
        <v>306</v>
      </c>
      <c r="D39" s="185"/>
      <c r="E39" s="185"/>
      <c r="F39" s="185"/>
      <c r="G39" s="185"/>
      <c r="H39" s="185"/>
      <c r="I39" s="185"/>
      <c r="J39" s="185"/>
      <c r="K39" s="185"/>
      <c r="L39" s="185"/>
      <c r="M39" s="185"/>
      <c r="N39" s="185"/>
      <c r="O39" s="185"/>
      <c r="P39" s="185"/>
      <c r="Q39" s="185"/>
      <c r="R39" s="185"/>
      <c r="S39" s="185"/>
    </row>
    <row r="40" spans="2:20" ht="42" customHeight="1" x14ac:dyDescent="0.3">
      <c r="B40" s="156">
        <v>23</v>
      </c>
      <c r="C40" s="186" t="s">
        <v>299</v>
      </c>
      <c r="D40" s="186"/>
      <c r="E40" s="186"/>
      <c r="F40" s="186"/>
      <c r="G40" s="186"/>
      <c r="H40" s="186"/>
      <c r="I40" s="186"/>
      <c r="J40" s="186"/>
      <c r="K40" s="186"/>
      <c r="L40" s="186"/>
      <c r="M40" s="186"/>
      <c r="N40" s="186"/>
      <c r="O40" s="186"/>
      <c r="P40" s="186"/>
      <c r="Q40" s="186"/>
      <c r="R40" s="186"/>
      <c r="S40" s="186"/>
    </row>
    <row r="41" spans="2:20" ht="42" customHeight="1" x14ac:dyDescent="0.3">
      <c r="B41" s="157">
        <v>24</v>
      </c>
      <c r="C41" s="185" t="s">
        <v>300</v>
      </c>
      <c r="D41" s="185"/>
      <c r="E41" s="185"/>
      <c r="F41" s="185"/>
      <c r="G41" s="185"/>
      <c r="H41" s="185"/>
      <c r="I41" s="185"/>
      <c r="J41" s="185"/>
      <c r="K41" s="185"/>
      <c r="L41" s="185"/>
      <c r="M41" s="185"/>
      <c r="N41" s="185"/>
      <c r="O41" s="185"/>
      <c r="P41" s="185"/>
      <c r="Q41" s="185"/>
      <c r="R41" s="185"/>
      <c r="S41" s="185"/>
    </row>
    <row r="42" spans="2:20" ht="42" customHeight="1" x14ac:dyDescent="0.3">
      <c r="B42" s="156">
        <v>25</v>
      </c>
      <c r="C42" s="186" t="s">
        <v>291</v>
      </c>
      <c r="D42" s="186"/>
      <c r="E42" s="186"/>
      <c r="F42" s="186"/>
      <c r="G42" s="186"/>
      <c r="H42" s="186"/>
      <c r="I42" s="186"/>
      <c r="J42" s="186"/>
      <c r="K42" s="186"/>
      <c r="L42" s="186"/>
      <c r="M42" s="186"/>
      <c r="N42" s="186"/>
      <c r="O42" s="186"/>
      <c r="P42" s="186"/>
      <c r="Q42" s="186"/>
      <c r="R42" s="186"/>
      <c r="S42" s="186"/>
    </row>
    <row r="43" spans="2:20" ht="42" customHeight="1" x14ac:dyDescent="0.3">
      <c r="B43" s="157">
        <v>26</v>
      </c>
      <c r="C43" s="185" t="s">
        <v>301</v>
      </c>
      <c r="D43" s="185"/>
      <c r="E43" s="185"/>
      <c r="F43" s="185"/>
      <c r="G43" s="185"/>
      <c r="H43" s="185"/>
      <c r="I43" s="185"/>
      <c r="J43" s="185"/>
      <c r="K43" s="185"/>
      <c r="L43" s="185"/>
      <c r="M43" s="185"/>
      <c r="N43" s="185"/>
      <c r="O43" s="185"/>
      <c r="P43" s="185"/>
      <c r="Q43" s="185"/>
      <c r="R43" s="185"/>
      <c r="S43" s="185"/>
    </row>
    <row r="44" spans="2:20" ht="42" customHeight="1" x14ac:dyDescent="0.3">
      <c r="B44" s="156">
        <v>27</v>
      </c>
      <c r="C44" s="186" t="s">
        <v>292</v>
      </c>
      <c r="D44" s="186"/>
      <c r="E44" s="186"/>
      <c r="F44" s="186"/>
      <c r="G44" s="186"/>
      <c r="H44" s="186"/>
      <c r="I44" s="186"/>
      <c r="J44" s="186"/>
      <c r="K44" s="186"/>
      <c r="L44" s="186"/>
      <c r="M44" s="186"/>
      <c r="N44" s="186"/>
      <c r="O44" s="186"/>
      <c r="P44" s="186"/>
      <c r="Q44" s="186"/>
      <c r="R44" s="186"/>
      <c r="S44" s="186"/>
    </row>
    <row r="45" spans="2:20" ht="42" customHeight="1" x14ac:dyDescent="0.3">
      <c r="B45" s="157">
        <v>28</v>
      </c>
      <c r="C45" s="185" t="s">
        <v>293</v>
      </c>
      <c r="D45" s="185"/>
      <c r="E45" s="185"/>
      <c r="F45" s="185"/>
      <c r="G45" s="185"/>
      <c r="H45" s="185"/>
      <c r="I45" s="185"/>
      <c r="J45" s="185"/>
      <c r="K45" s="185"/>
      <c r="L45" s="185"/>
      <c r="M45" s="185"/>
      <c r="N45" s="185"/>
      <c r="O45" s="185"/>
      <c r="P45" s="185"/>
      <c r="Q45" s="185"/>
      <c r="R45" s="185"/>
      <c r="S45" s="185"/>
    </row>
    <row r="46" spans="2:20" ht="42" customHeight="1" x14ac:dyDescent="0.3">
      <c r="B46" s="156">
        <v>29</v>
      </c>
      <c r="C46" s="186" t="s">
        <v>343</v>
      </c>
      <c r="D46" s="186"/>
      <c r="E46" s="186"/>
      <c r="F46" s="186"/>
      <c r="G46" s="186"/>
      <c r="H46" s="186"/>
      <c r="I46" s="186"/>
      <c r="J46" s="186"/>
      <c r="K46" s="186"/>
      <c r="L46" s="186"/>
      <c r="M46" s="186"/>
      <c r="N46" s="186"/>
      <c r="O46" s="186"/>
      <c r="P46" s="186"/>
      <c r="Q46" s="186"/>
      <c r="R46" s="186"/>
      <c r="S46" s="186"/>
    </row>
    <row r="47" spans="2:20" ht="42" customHeight="1" x14ac:dyDescent="0.3">
      <c r="B47" s="157">
        <v>30</v>
      </c>
      <c r="C47" s="185" t="s">
        <v>340</v>
      </c>
      <c r="D47" s="185"/>
      <c r="E47" s="185"/>
      <c r="F47" s="185"/>
      <c r="G47" s="185"/>
      <c r="H47" s="185"/>
      <c r="I47" s="185"/>
      <c r="J47" s="185"/>
      <c r="K47" s="185"/>
      <c r="L47" s="185"/>
      <c r="M47" s="185"/>
      <c r="N47" s="185"/>
      <c r="O47" s="185"/>
      <c r="P47" s="185"/>
      <c r="Q47" s="185"/>
      <c r="R47" s="185"/>
      <c r="S47" s="185"/>
    </row>
    <row r="48" spans="2:20" ht="42" customHeight="1" x14ac:dyDescent="0.3">
      <c r="B48" s="156">
        <v>31</v>
      </c>
      <c r="C48" s="186" t="s">
        <v>313</v>
      </c>
      <c r="D48" s="186"/>
      <c r="E48" s="186"/>
      <c r="F48" s="186"/>
      <c r="G48" s="186"/>
      <c r="H48" s="186"/>
      <c r="I48" s="186"/>
      <c r="J48" s="186"/>
      <c r="K48" s="186"/>
      <c r="L48" s="186"/>
      <c r="M48" s="186"/>
      <c r="N48" s="186"/>
      <c r="O48" s="186"/>
      <c r="P48" s="186"/>
      <c r="Q48" s="186"/>
      <c r="R48" s="186"/>
      <c r="S48" s="186"/>
      <c r="T48" s="3"/>
    </row>
    <row r="49" spans="2:19" ht="42" customHeight="1" x14ac:dyDescent="0.3">
      <c r="B49" s="157">
        <v>32</v>
      </c>
      <c r="C49" s="185" t="s">
        <v>294</v>
      </c>
      <c r="D49" s="185"/>
      <c r="E49" s="185"/>
      <c r="F49" s="185"/>
      <c r="G49" s="185"/>
      <c r="H49" s="185"/>
      <c r="I49" s="185"/>
      <c r="J49" s="185"/>
      <c r="K49" s="185"/>
      <c r="L49" s="185"/>
      <c r="M49" s="185"/>
      <c r="N49" s="185"/>
      <c r="O49" s="185"/>
      <c r="P49" s="185"/>
      <c r="Q49" s="185"/>
      <c r="R49" s="185"/>
      <c r="S49" s="185"/>
    </row>
    <row r="50" spans="2:19" ht="15.75" customHeight="1" x14ac:dyDescent="0.3">
      <c r="B50" s="152"/>
      <c r="C50" s="153"/>
      <c r="D50" s="153"/>
      <c r="E50" s="153"/>
      <c r="F50" s="153"/>
      <c r="G50" s="153"/>
      <c r="H50" s="153"/>
      <c r="I50" s="153"/>
      <c r="J50" s="153"/>
      <c r="K50" s="153"/>
      <c r="L50" s="153"/>
      <c r="M50" s="153"/>
      <c r="N50" s="153"/>
      <c r="O50" s="153"/>
      <c r="P50" s="153"/>
      <c r="Q50" s="153"/>
      <c r="R50" s="153"/>
      <c r="S50" s="153"/>
    </row>
    <row r="51" spans="2:19" ht="15.75" customHeight="1" x14ac:dyDescent="0.3">
      <c r="B51" s="95"/>
      <c r="C51" s="95"/>
      <c r="D51" s="95"/>
      <c r="E51" s="95"/>
      <c r="F51" s="95"/>
      <c r="G51" s="95"/>
      <c r="H51" s="95"/>
      <c r="I51" s="95"/>
      <c r="J51" s="95"/>
      <c r="K51" s="95"/>
      <c r="L51" s="95"/>
      <c r="M51" s="95"/>
      <c r="N51" s="95"/>
      <c r="O51" s="95"/>
      <c r="P51" s="95"/>
      <c r="Q51" s="95"/>
      <c r="R51" s="95"/>
      <c r="S51" s="95"/>
    </row>
  </sheetData>
  <mergeCells count="37">
    <mergeCell ref="C40:S40"/>
    <mergeCell ref="C41:S41"/>
    <mergeCell ref="B4:S4"/>
    <mergeCell ref="C31:S31"/>
    <mergeCell ref="C34:S34"/>
    <mergeCell ref="C36:S36"/>
    <mergeCell ref="B6:S6"/>
    <mergeCell ref="B8:S8"/>
    <mergeCell ref="B10:S10"/>
    <mergeCell ref="B12:S12"/>
    <mergeCell ref="C35:S35"/>
    <mergeCell ref="C33:S33"/>
    <mergeCell ref="C30:S30"/>
    <mergeCell ref="C28:S28"/>
    <mergeCell ref="C26:S26"/>
    <mergeCell ref="C24:S24"/>
    <mergeCell ref="C27:S27"/>
    <mergeCell ref="C29:S29"/>
    <mergeCell ref="C37:S37"/>
    <mergeCell ref="C38:S38"/>
    <mergeCell ref="C39:S39"/>
    <mergeCell ref="C32:S32"/>
    <mergeCell ref="C18:S18"/>
    <mergeCell ref="C19:S19"/>
    <mergeCell ref="C21:S21"/>
    <mergeCell ref="C23:S23"/>
    <mergeCell ref="C25:S25"/>
    <mergeCell ref="C22:S22"/>
    <mergeCell ref="C20:S20"/>
    <mergeCell ref="C49:S49"/>
    <mergeCell ref="C42:S42"/>
    <mergeCell ref="C44:S44"/>
    <mergeCell ref="C48:S48"/>
    <mergeCell ref="C43:S43"/>
    <mergeCell ref="C45:S45"/>
    <mergeCell ref="C46:S46"/>
    <mergeCell ref="C47:S47"/>
  </mergeCells>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Capaciteit</vt:lpstr>
      <vt:lpstr>Participatie</vt:lpstr>
      <vt:lpstr>Geldstromen</vt:lpstr>
      <vt:lpstr>Inflatie</vt:lpstr>
      <vt:lpstr>GeldstromenOrigineel</vt:lpstr>
      <vt:lpstr>Concurrentiekracht</vt:lpstr>
      <vt:lpstr>Noten en verantwoording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2018-02-20T07:43:59Z</dcterms:created>
  <dcterms:modified xsi:type="dcterms:W3CDTF">2020-04-21T10:10:34Z</dcterms:modified>
</cp:coreProperties>
</file>