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mc:AlternateContent xmlns:mc="http://schemas.openxmlformats.org/markup-compatibility/2006">
    <mc:Choice Requires="x15">
      <x15ac:absPath xmlns:x15ac="http://schemas.microsoft.com/office/spreadsheetml/2010/11/ac" url="C:\Lokaal gebruik (tijdelijk)\Herziening bioscoopdataset\"/>
    </mc:Choice>
  </mc:AlternateContent>
  <xr:revisionPtr revIDLastSave="0" documentId="13_ncr:1_{00D3DD99-9602-42D3-86E8-FEFC917C3D92}" xr6:coauthVersionLast="36" xr6:coauthVersionMax="45" xr10:uidLastSave="{00000000-0000-0000-0000-000000000000}"/>
  <bookViews>
    <workbookView xWindow="-110" yWindow="-110" windowWidth="23260" windowHeight="12580" xr2:uid="{00000000-000D-0000-FFFF-FFFF00000000}"/>
  </bookViews>
  <sheets>
    <sheet name="Voorblad" sheetId="7" r:id="rId1"/>
    <sheet name="Historische bioscoopcijfers" sheetId="1" r:id="rId2"/>
    <sheet name="Indexeertool" sheetId="5" r:id="rId3"/>
    <sheet name="Grafiektool" sheetId="6" r:id="rId4"/>
    <sheet name="Verantwoording en toelichting" sheetId="3" r:id="rId5"/>
  </sheets>
  <definedNames>
    <definedName name="AbsoluteWaardes">Grafiektool!$D$60:$D$106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0" i="6" l="1"/>
  <c r="J110" i="6"/>
  <c r="H110" i="6"/>
  <c r="H36" i="6"/>
  <c r="F110" i="6"/>
  <c r="F36"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U84" i="1" l="1"/>
  <c r="V84" i="1"/>
  <c r="AB84" i="1"/>
  <c r="U83" i="1" l="1"/>
  <c r="V83" i="1"/>
  <c r="AB83" i="1"/>
  <c r="V82" i="1" l="1"/>
  <c r="U82" i="1"/>
  <c r="AB82" i="1"/>
  <c r="V81" i="1" l="1"/>
  <c r="U81" i="1"/>
  <c r="AB81" i="1"/>
  <c r="J35" i="6" l="1"/>
  <c r="H35" i="6"/>
  <c r="J7" i="5"/>
  <c r="H7" i="5"/>
  <c r="W12" i="1" l="1"/>
  <c r="W11" i="1"/>
  <c r="AB10" i="1"/>
  <c r="AB11" i="1"/>
  <c r="AB12" i="1"/>
  <c r="AB13" i="1"/>
  <c r="U10" i="1"/>
  <c r="U11" i="1"/>
  <c r="U12" i="1"/>
  <c r="U13" i="1"/>
  <c r="W23" i="1" l="1"/>
  <c r="W22" i="1"/>
  <c r="W21" i="1"/>
  <c r="W20" i="1"/>
  <c r="U23" i="1"/>
  <c r="U22" i="1"/>
  <c r="U21" i="1"/>
  <c r="U20" i="1"/>
  <c r="U19" i="1"/>
  <c r="U18" i="1"/>
  <c r="U17" i="1"/>
  <c r="U16" i="1"/>
  <c r="U15" i="1"/>
  <c r="U14" i="1"/>
  <c r="W19" i="1"/>
  <c r="W18" i="1"/>
  <c r="W17" i="1"/>
  <c r="W16" i="1"/>
  <c r="W15" i="1"/>
  <c r="AB14" i="1"/>
  <c r="AB15" i="1"/>
  <c r="AB16" i="1"/>
  <c r="AB17" i="1"/>
  <c r="AB18" i="1"/>
  <c r="AB19" i="1"/>
  <c r="AB20" i="1"/>
  <c r="AB21" i="1"/>
  <c r="AB22" i="1"/>
  <c r="AB23" i="1"/>
  <c r="W24" i="1" l="1"/>
  <c r="W25" i="1"/>
  <c r="W26" i="1"/>
  <c r="W27" i="1"/>
  <c r="W28" i="1"/>
  <c r="W29" i="1"/>
  <c r="W30" i="1"/>
  <c r="W31" i="1"/>
  <c r="W32" i="1"/>
  <c r="W33" i="1"/>
  <c r="AB24" i="1" l="1"/>
  <c r="AB25" i="1"/>
  <c r="AB26" i="1"/>
  <c r="AB27" i="1"/>
  <c r="AB28" i="1"/>
  <c r="AB29" i="1"/>
  <c r="AB30" i="1"/>
  <c r="AB31" i="1"/>
  <c r="AB32" i="1"/>
  <c r="AB33" i="1"/>
  <c r="U33" i="1"/>
  <c r="U32" i="1"/>
  <c r="U31" i="1"/>
  <c r="U30" i="1"/>
  <c r="U29" i="1"/>
  <c r="U28" i="1"/>
  <c r="U27" i="1"/>
  <c r="U26" i="1"/>
  <c r="U25" i="1"/>
  <c r="U24" i="1"/>
  <c r="F35" i="6" l="1"/>
  <c r="F7" i="5"/>
  <c r="U80" i="1" l="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AB80" i="1" l="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V80" i="1" l="1"/>
  <c r="V79" i="1"/>
  <c r="V78" i="1"/>
  <c r="V77" i="1"/>
  <c r="V76" i="1"/>
  <c r="V75" i="1"/>
  <c r="V74" i="1"/>
  <c r="V73" i="1"/>
  <c r="V72" i="1"/>
  <c r="V71" i="1"/>
  <c r="V70" i="1"/>
  <c r="V69" i="1"/>
  <c r="V68" i="1"/>
  <c r="V67" i="1"/>
  <c r="V66" i="1"/>
  <c r="V65" i="1"/>
  <c r="W55" i="1"/>
  <c r="W54" i="1"/>
  <c r="W53" i="1"/>
  <c r="W52" i="1"/>
  <c r="W51" i="1"/>
  <c r="W50" i="1"/>
  <c r="W49" i="1"/>
  <c r="W48" i="1"/>
  <c r="W47" i="1"/>
  <c r="W46" i="1"/>
  <c r="W45" i="1"/>
  <c r="W44" i="1"/>
  <c r="W43" i="1"/>
  <c r="W42" i="1"/>
  <c r="W41" i="1"/>
  <c r="W40" i="1"/>
  <c r="W39" i="1"/>
  <c r="W38" i="1"/>
  <c r="W37" i="1"/>
  <c r="W36" i="1"/>
  <c r="W35" i="1"/>
  <c r="W34" i="1"/>
  <c r="AF35" i="1" l="1"/>
  <c r="AF36" i="1" s="1"/>
  <c r="AF37" i="1" s="1"/>
  <c r="AF38" i="1" s="1"/>
  <c r="AF39" i="1" s="1"/>
  <c r="AF40" i="1" s="1"/>
  <c r="AF41" i="1" s="1"/>
  <c r="AF42" i="1" s="1"/>
  <c r="AF43" i="1" s="1"/>
  <c r="AF44" i="1" s="1"/>
  <c r="AF45" i="1" s="1"/>
  <c r="AF46" i="1" s="1"/>
  <c r="AF47" i="1" s="1"/>
  <c r="AF48" i="1" s="1"/>
  <c r="AF49" i="1" s="1"/>
  <c r="AF50" i="1" s="1"/>
  <c r="AF51" i="1" s="1"/>
  <c r="AF52" i="1" s="1"/>
  <c r="AF53" i="1" s="1"/>
  <c r="AF54" i="1" s="1"/>
  <c r="AF55" i="1" s="1"/>
  <c r="AF56" i="1" s="1"/>
  <c r="AF57" i="1" s="1"/>
  <c r="AF58" i="1" s="1"/>
  <c r="AF59" i="1" s="1"/>
  <c r="AF60" i="1" s="1"/>
  <c r="AF61" i="1" s="1"/>
  <c r="AF62" i="1" s="1"/>
  <c r="AF63" i="1" s="1"/>
  <c r="AF64" i="1" s="1"/>
  <c r="AF65" i="1" s="1"/>
  <c r="AF66" i="1" s="1"/>
  <c r="AF67" i="1" s="1"/>
  <c r="AF68" i="1" s="1"/>
  <c r="AF69" i="1" s="1"/>
  <c r="AF70" i="1" s="1"/>
  <c r="AF71" i="1" s="1"/>
  <c r="AF72" i="1" s="1"/>
  <c r="AF73" i="1" s="1"/>
  <c r="AF74" i="1" s="1"/>
  <c r="AF75" i="1" s="1"/>
  <c r="AF76" i="1" s="1"/>
  <c r="AF77" i="1" s="1"/>
  <c r="AF78" i="1" s="1"/>
  <c r="AF79" i="1" s="1"/>
  <c r="AF80" i="1" s="1"/>
  <c r="Z35" i="1"/>
  <c r="Z36" i="1" s="1"/>
  <c r="Z37" i="1" s="1"/>
  <c r="Z38" i="1" s="1"/>
  <c r="Z39" i="1" s="1"/>
  <c r="Z40" i="1" s="1"/>
  <c r="Z41" i="1" s="1"/>
  <c r="Z42" i="1" s="1"/>
  <c r="Z43" i="1" s="1"/>
  <c r="Z44" i="1" s="1"/>
  <c r="Z45" i="1" s="1"/>
  <c r="Z46" i="1" s="1"/>
  <c r="Z47" i="1" s="1"/>
  <c r="Z48" i="1" s="1"/>
  <c r="Z49" i="1" s="1"/>
  <c r="Z50" i="1" s="1"/>
  <c r="Z51" i="1" s="1"/>
  <c r="Z52" i="1" s="1"/>
  <c r="Z53" i="1" s="1"/>
  <c r="Z54" i="1" s="1"/>
  <c r="Z55" i="1" s="1"/>
  <c r="Z56" i="1" s="1"/>
  <c r="Z57" i="1" s="1"/>
  <c r="Z58" i="1" s="1"/>
  <c r="Z59" i="1" s="1"/>
  <c r="Z60" i="1" s="1"/>
  <c r="Z61" i="1" s="1"/>
  <c r="Z62" i="1" s="1"/>
  <c r="Z63" i="1" s="1"/>
  <c r="Z64" i="1" s="1"/>
  <c r="Z65" i="1" s="1"/>
  <c r="Z66" i="1" s="1"/>
  <c r="Z67" i="1" s="1"/>
  <c r="Z68" i="1" s="1"/>
  <c r="Z69" i="1" s="1"/>
  <c r="Z70" i="1" s="1"/>
  <c r="Z71" i="1" s="1"/>
  <c r="Z72" i="1" s="1"/>
  <c r="Z73" i="1" s="1"/>
  <c r="Z74" i="1" s="1"/>
  <c r="Z75" i="1" s="1"/>
  <c r="Z76" i="1" s="1"/>
  <c r="Z77" i="1" s="1"/>
  <c r="Z78" i="1" s="1"/>
  <c r="Z79" i="1" s="1"/>
  <c r="Z80" i="1" s="1"/>
  <c r="Q35" i="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L35" i="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B35" i="1" l="1"/>
  <c r="B36" i="1" s="1"/>
  <c r="B37" i="1" s="1"/>
  <c r="B38" i="1" s="1"/>
  <c r="B39" i="1" s="1"/>
  <c r="B40" i="1" s="1"/>
  <c r="B41" i="1" s="1"/>
  <c r="B42" i="1" s="1"/>
  <c r="B43" i="1" l="1"/>
  <c r="B44" i="1" l="1"/>
  <c r="D35" i="5" l="1"/>
  <c r="D27" i="5"/>
  <c r="D19" i="5"/>
  <c r="D11" i="5"/>
  <c r="D58" i="5"/>
  <c r="D42" i="5"/>
  <c r="D34" i="5"/>
  <c r="D26" i="5"/>
  <c r="D18" i="5"/>
  <c r="D10" i="5"/>
  <c r="D32" i="5"/>
  <c r="D21" i="5"/>
  <c r="D20" i="5"/>
  <c r="D41" i="5"/>
  <c r="D33" i="5"/>
  <c r="D25" i="5"/>
  <c r="D17" i="5"/>
  <c r="D9" i="5"/>
  <c r="D40" i="5"/>
  <c r="D16" i="5"/>
  <c r="D80" i="5"/>
  <c r="D24" i="5"/>
  <c r="D28" i="5"/>
  <c r="D47" i="5"/>
  <c r="D39" i="5"/>
  <c r="D31" i="5"/>
  <c r="D23" i="5"/>
  <c r="D15" i="5"/>
  <c r="D29" i="5"/>
  <c r="D44" i="5"/>
  <c r="D38" i="5"/>
  <c r="D30" i="5"/>
  <c r="D22" i="5"/>
  <c r="D14" i="5"/>
  <c r="D69" i="5"/>
  <c r="D37" i="5"/>
  <c r="D13" i="5"/>
  <c r="H13" i="5" s="1"/>
  <c r="D12" i="5"/>
  <c r="H12" i="5" s="1"/>
  <c r="D76" i="5"/>
  <c r="D60" i="5"/>
  <c r="D36" i="5"/>
  <c r="B45" i="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F104" i="6"/>
  <c r="F96" i="6"/>
  <c r="H40" i="6"/>
  <c r="H39" i="6"/>
  <c r="F78" i="6"/>
  <c r="F70" i="6"/>
  <c r="F62" i="6"/>
  <c r="F46" i="6"/>
  <c r="F38" i="6"/>
  <c r="F42" i="6"/>
  <c r="H9" i="5"/>
  <c r="F72" i="6"/>
  <c r="F75" i="6"/>
  <c r="F79" i="6"/>
  <c r="F97" i="6"/>
  <c r="F90" i="6"/>
  <c r="F77" i="6"/>
  <c r="F88" i="6"/>
  <c r="F67" i="6"/>
  <c r="F84" i="6"/>
  <c r="F73" i="6"/>
  <c r="F76" i="6"/>
  <c r="F87" i="6"/>
  <c r="F94" i="6"/>
  <c r="F95" i="6"/>
  <c r="F99" i="6"/>
  <c r="F103" i="6"/>
  <c r="F71" i="6"/>
  <c r="F60" i="6"/>
  <c r="F61" i="6"/>
  <c r="F105" i="6"/>
  <c r="F43" i="6"/>
  <c r="F55" i="6"/>
  <c r="F53" i="6"/>
  <c r="F51" i="6"/>
  <c r="F44" i="6"/>
  <c r="F37" i="6"/>
  <c r="F59" i="6"/>
  <c r="F41" i="6"/>
  <c r="F48" i="6"/>
  <c r="F49" i="6"/>
  <c r="F50" i="6"/>
  <c r="H6" i="6"/>
  <c r="F52" i="6"/>
  <c r="F54" i="6"/>
  <c r="F102" i="6"/>
  <c r="F83" i="6" l="1"/>
  <c r="F69" i="6"/>
  <c r="F89" i="6"/>
  <c r="D77" i="5"/>
  <c r="D55" i="5"/>
  <c r="D49" i="5"/>
  <c r="D56" i="5"/>
  <c r="D66" i="5"/>
  <c r="F56" i="6"/>
  <c r="F98" i="6"/>
  <c r="F85" i="6"/>
  <c r="D45" i="5"/>
  <c r="D63" i="5"/>
  <c r="D57" i="5"/>
  <c r="D74" i="5"/>
  <c r="D43" i="5"/>
  <c r="F64" i="6"/>
  <c r="F93" i="6"/>
  <c r="D46" i="5"/>
  <c r="D61" i="5"/>
  <c r="D71" i="5"/>
  <c r="D64" i="5"/>
  <c r="D65" i="5"/>
  <c r="D82" i="5"/>
  <c r="D51" i="5"/>
  <c r="F106" i="6"/>
  <c r="D54" i="5"/>
  <c r="D79" i="5"/>
  <c r="D73" i="5"/>
  <c r="D52" i="5"/>
  <c r="F52" i="5" s="1"/>
  <c r="D59" i="5"/>
  <c r="F57" i="6"/>
  <c r="D53" i="5"/>
  <c r="D62" i="5"/>
  <c r="D81" i="5"/>
  <c r="D48" i="5"/>
  <c r="D67" i="5"/>
  <c r="F40" i="6"/>
  <c r="F58" i="6"/>
  <c r="D70" i="5"/>
  <c r="D75" i="5"/>
  <c r="F81" i="6"/>
  <c r="F74" i="6"/>
  <c r="D68" i="5"/>
  <c r="F41" i="5" s="1"/>
  <c r="D78" i="5"/>
  <c r="F78" i="5" s="1"/>
  <c r="D72" i="5"/>
  <c r="D50" i="5"/>
  <c r="D83" i="5"/>
  <c r="F83" i="5" s="1"/>
  <c r="F107" i="6"/>
  <c r="F39" i="6"/>
  <c r="F86" i="6"/>
  <c r="F80" i="6"/>
  <c r="F65" i="6"/>
  <c r="F9" i="5"/>
  <c r="F100" i="6"/>
  <c r="F66" i="6"/>
  <c r="F82" i="6"/>
  <c r="F68" i="6"/>
  <c r="F92" i="6"/>
  <c r="F47" i="6"/>
  <c r="F45" i="6"/>
  <c r="F91" i="6"/>
  <c r="F63" i="6"/>
  <c r="F65" i="5"/>
  <c r="F101" i="6"/>
  <c r="F108" i="6"/>
  <c r="F109" i="6"/>
  <c r="F50" i="5" l="1"/>
  <c r="F81" i="5"/>
  <c r="F46" i="5"/>
  <c r="F54" i="5"/>
  <c r="F44" i="5"/>
  <c r="F62" i="5"/>
  <c r="F22" i="5"/>
  <c r="F75" i="5"/>
  <c r="F53" i="5"/>
  <c r="F51" i="5"/>
  <c r="F27" i="5"/>
  <c r="F70" i="5"/>
  <c r="F82" i="5"/>
  <c r="F43" i="5"/>
  <c r="F66" i="5"/>
  <c r="F32" i="5"/>
  <c r="F59" i="5"/>
  <c r="F74" i="5"/>
  <c r="F56" i="5"/>
  <c r="F58" i="5"/>
  <c r="F72" i="5"/>
  <c r="F64" i="5"/>
  <c r="F57" i="5"/>
  <c r="F49" i="5"/>
  <c r="F80" i="5"/>
  <c r="F67" i="5"/>
  <c r="F73" i="5"/>
  <c r="F71" i="5"/>
  <c r="F63" i="5"/>
  <c r="F55" i="5"/>
  <c r="F39" i="5"/>
  <c r="F68" i="5"/>
  <c r="F11" i="5"/>
  <c r="F38" i="5"/>
  <c r="F31" i="5"/>
  <c r="F14" i="5"/>
  <c r="F69" i="5"/>
  <c r="H5" i="5"/>
  <c r="F36" i="5"/>
  <c r="F30" i="5"/>
  <c r="F23" i="5"/>
  <c r="F20" i="5"/>
  <c r="F25" i="5"/>
  <c r="F42" i="5"/>
  <c r="F47" i="5"/>
  <c r="F15" i="5"/>
  <c r="F60" i="5"/>
  <c r="F13" i="5"/>
  <c r="F10" i="5"/>
  <c r="F37" i="5"/>
  <c r="F18" i="5"/>
  <c r="F16" i="5"/>
  <c r="F28" i="5"/>
  <c r="F40" i="5"/>
  <c r="F26" i="5"/>
  <c r="F19" i="5"/>
  <c r="F33" i="5"/>
  <c r="F29" i="5"/>
  <c r="F35" i="5"/>
  <c r="F17" i="5"/>
  <c r="F24" i="5"/>
  <c r="F21" i="5"/>
  <c r="F12" i="5"/>
  <c r="F34" i="5"/>
  <c r="F48" i="5"/>
  <c r="F79" i="5"/>
  <c r="F61" i="5"/>
  <c r="F45" i="5"/>
  <c r="F77" i="5"/>
  <c r="F76" i="5"/>
  <c r="Z68" i="5" l="1"/>
  <c r="Z69" i="5" s="1"/>
  <c r="H68" i="5" l="1"/>
  <c r="J68" i="5" s="1"/>
  <c r="Z70" i="5"/>
  <c r="H69" i="5"/>
  <c r="Z67" i="5"/>
  <c r="J9" i="5" l="1"/>
  <c r="J13" i="5"/>
  <c r="J12" i="5"/>
  <c r="J69" i="5"/>
  <c r="H67" i="5"/>
  <c r="J67" i="5" s="1"/>
  <c r="Z66" i="5"/>
  <c r="Z71" i="5"/>
  <c r="H70" i="5"/>
  <c r="J70" i="5" s="1"/>
  <c r="H71" i="5" l="1"/>
  <c r="J71" i="5" s="1"/>
  <c r="Z72" i="5"/>
  <c r="H66" i="5"/>
  <c r="J66" i="5" s="1"/>
  <c r="Z65" i="5"/>
  <c r="Z64" i="5" l="1"/>
  <c r="H65" i="5"/>
  <c r="J65" i="5" s="1"/>
  <c r="Z73" i="5"/>
  <c r="H72" i="5"/>
  <c r="J72" i="5" s="1"/>
  <c r="Z74" i="5" l="1"/>
  <c r="H73" i="5"/>
  <c r="J73" i="5" s="1"/>
  <c r="Z63" i="5"/>
  <c r="H64" i="5"/>
  <c r="J64" i="5" s="1"/>
  <c r="Z62" i="5" l="1"/>
  <c r="H63" i="5"/>
  <c r="J63" i="5" s="1"/>
  <c r="Z75" i="5"/>
  <c r="H74" i="5"/>
  <c r="J74" i="5" s="1"/>
  <c r="H62" i="5" l="1"/>
  <c r="J62" i="5" s="1"/>
  <c r="Z61" i="5"/>
  <c r="Z76" i="5"/>
  <c r="H75" i="5"/>
  <c r="J75" i="5" s="1"/>
  <c r="Z77" i="5" l="1"/>
  <c r="H76" i="5"/>
  <c r="J76" i="5" s="1"/>
  <c r="H61" i="5"/>
  <c r="J61" i="5" s="1"/>
  <c r="Z60" i="5"/>
  <c r="Z59" i="5" l="1"/>
  <c r="H60" i="5"/>
  <c r="J60" i="5" s="1"/>
  <c r="Z78" i="5"/>
  <c r="H77" i="5"/>
  <c r="J77" i="5" s="1"/>
  <c r="Z79" i="5" l="1"/>
  <c r="H78" i="5"/>
  <c r="J78" i="5" s="1"/>
  <c r="H59" i="5"/>
  <c r="J59" i="5" s="1"/>
  <c r="Z58" i="5"/>
  <c r="H58" i="5" l="1"/>
  <c r="J58" i="5" s="1"/>
  <c r="Z57" i="5"/>
  <c r="Z80" i="5"/>
  <c r="H79" i="5"/>
  <c r="J79" i="5" s="1"/>
  <c r="Z81" i="5" l="1"/>
  <c r="H80" i="5"/>
  <c r="J80" i="5" s="1"/>
  <c r="Z56" i="5"/>
  <c r="H57" i="5"/>
  <c r="J57" i="5" s="1"/>
  <c r="Z82" i="5" l="1"/>
  <c r="H81" i="5"/>
  <c r="J81" i="5" s="1"/>
  <c r="Z55" i="5"/>
  <c r="H56" i="5"/>
  <c r="J56" i="5" s="1"/>
  <c r="Z54" i="5" l="1"/>
  <c r="H55" i="5"/>
  <c r="J55" i="5" s="1"/>
  <c r="Z83" i="5"/>
  <c r="H83" i="5" s="1"/>
  <c r="J83" i="5" s="1"/>
  <c r="H82" i="5"/>
  <c r="J82" i="5" s="1"/>
  <c r="H54" i="5" l="1"/>
  <c r="J54" i="5" s="1"/>
  <c r="Z53" i="5"/>
  <c r="H53" i="5" l="1"/>
  <c r="J53" i="5" s="1"/>
  <c r="Z52" i="5"/>
  <c r="H52" i="5" l="1"/>
  <c r="J52" i="5" s="1"/>
  <c r="Z51" i="5"/>
  <c r="Z50" i="5" l="1"/>
  <c r="H51" i="5"/>
  <c r="J51" i="5" s="1"/>
  <c r="H50" i="5" l="1"/>
  <c r="J50" i="5" s="1"/>
  <c r="Z49" i="5"/>
  <c r="Z48" i="5" l="1"/>
  <c r="H49" i="5"/>
  <c r="J49" i="5" s="1"/>
  <c r="H48" i="5" l="1"/>
  <c r="J48" i="5" s="1"/>
  <c r="Z47" i="5"/>
  <c r="Z46" i="5" l="1"/>
  <c r="H47" i="5"/>
  <c r="J47" i="5" s="1"/>
  <c r="Z45" i="5" l="1"/>
  <c r="H46" i="5"/>
  <c r="J46" i="5" s="1"/>
  <c r="H45" i="5" l="1"/>
  <c r="J45" i="5" s="1"/>
  <c r="Z44" i="5"/>
  <c r="H44" i="5" l="1"/>
  <c r="J44" i="5" s="1"/>
  <c r="Z43" i="5"/>
  <c r="Z42" i="5" l="1"/>
  <c r="H43" i="5"/>
  <c r="J43" i="5" s="1"/>
  <c r="H42" i="5" l="1"/>
  <c r="J42" i="5" s="1"/>
  <c r="Z41" i="5"/>
  <c r="Z40" i="5" l="1"/>
  <c r="H41" i="5"/>
  <c r="J41" i="5" s="1"/>
  <c r="H40" i="5" l="1"/>
  <c r="J40" i="5" s="1"/>
  <c r="Z39" i="5"/>
  <c r="Z38" i="5" l="1"/>
  <c r="H39" i="5"/>
  <c r="J39" i="5" s="1"/>
  <c r="Z37" i="5" l="1"/>
  <c r="H38" i="5"/>
  <c r="J38" i="5" s="1"/>
  <c r="H37" i="5" l="1"/>
  <c r="J37" i="5" s="1"/>
  <c r="Z36" i="5"/>
  <c r="H36" i="5" l="1"/>
  <c r="J36" i="5" s="1"/>
  <c r="Z35" i="5"/>
  <c r="Z34" i="5" l="1"/>
  <c r="H35" i="5"/>
  <c r="J35" i="5" s="1"/>
  <c r="H34" i="5" l="1"/>
  <c r="J34" i="5" s="1"/>
  <c r="Z33" i="5"/>
  <c r="Z32" i="5" l="1"/>
  <c r="H33" i="5"/>
  <c r="J33" i="5" s="1"/>
  <c r="H32" i="5" l="1"/>
  <c r="J32" i="5" s="1"/>
  <c r="Z31" i="5"/>
  <c r="Z30" i="5" l="1"/>
  <c r="H31" i="5"/>
  <c r="J31" i="5" s="1"/>
  <c r="Z29" i="5" l="1"/>
  <c r="H30" i="5"/>
  <c r="J30" i="5" s="1"/>
  <c r="H29" i="5" l="1"/>
  <c r="J29" i="5" s="1"/>
  <c r="Z28" i="5"/>
  <c r="H28" i="5" l="1"/>
  <c r="J28" i="5" s="1"/>
  <c r="Z27" i="5"/>
  <c r="Z26" i="5" l="1"/>
  <c r="H27" i="5"/>
  <c r="J27" i="5" s="1"/>
  <c r="H26" i="5" l="1"/>
  <c r="J26" i="5" s="1"/>
  <c r="Z25" i="5"/>
  <c r="Z24" i="5" l="1"/>
  <c r="H25" i="5"/>
  <c r="J25" i="5" s="1"/>
  <c r="H24" i="5" l="1"/>
  <c r="J24" i="5" s="1"/>
  <c r="Z23" i="5"/>
  <c r="Z22" i="5" l="1"/>
  <c r="H23" i="5"/>
  <c r="J23" i="5" s="1"/>
  <c r="Z21" i="5" l="1"/>
  <c r="H22" i="5"/>
  <c r="J22" i="5" s="1"/>
  <c r="H21" i="5" l="1"/>
  <c r="J21" i="5" s="1"/>
  <c r="Z20" i="5"/>
  <c r="H20" i="5" l="1"/>
  <c r="J20" i="5" s="1"/>
  <c r="Z19" i="5"/>
  <c r="Z18" i="5" l="1"/>
  <c r="H19" i="5"/>
  <c r="J19" i="5" s="1"/>
  <c r="H18" i="5" l="1"/>
  <c r="J18" i="5" s="1"/>
  <c r="Z17" i="5"/>
  <c r="Z16" i="5" l="1"/>
  <c r="H17" i="5"/>
  <c r="J17" i="5" s="1"/>
  <c r="H16" i="5" l="1"/>
  <c r="J16" i="5" s="1"/>
  <c r="Z15" i="5"/>
  <c r="Z14" i="5" l="1"/>
  <c r="H15" i="5"/>
  <c r="J15" i="5" s="1"/>
  <c r="Z13" i="5" l="1"/>
  <c r="Z12" i="5" s="1"/>
  <c r="Z11" i="5" s="1"/>
  <c r="H14" i="5"/>
  <c r="J14" i="5" s="1"/>
  <c r="H11" i="5" l="1"/>
  <c r="J11" i="5" s="1"/>
  <c r="Z10" i="5"/>
  <c r="Z9" i="5" l="1"/>
  <c r="H10" i="5"/>
  <c r="J10" i="5" s="1"/>
  <c r="Z95" i="6"/>
  <c r="H95" i="6" s="1"/>
  <c r="Z94" i="6"/>
  <c r="Z93" i="6" s="1"/>
  <c r="Z96" i="6"/>
  <c r="Z97" i="6" s="1"/>
  <c r="K40" i="6"/>
  <c r="K39" i="6"/>
  <c r="K36" i="6"/>
  <c r="H96" i="6"/>
  <c r="Z98" i="6" l="1"/>
  <c r="H97" i="6"/>
  <c r="K97" i="6" s="1"/>
  <c r="K95" i="6"/>
  <c r="J95" i="6"/>
  <c r="J97" i="6"/>
  <c r="J40" i="6"/>
  <c r="J39" i="6"/>
  <c r="J36" i="6"/>
  <c r="J96" i="6"/>
  <c r="H94" i="6"/>
  <c r="J94" i="6" s="1"/>
  <c r="H93" i="6"/>
  <c r="K93" i="6" s="1"/>
  <c r="Z92" i="6"/>
  <c r="K96" i="6"/>
  <c r="K94" i="6"/>
  <c r="J93" i="6"/>
  <c r="Z99" i="6" l="1"/>
  <c r="H98" i="6"/>
  <c r="Z91" i="6"/>
  <c r="H92" i="6"/>
  <c r="K98" i="6" l="1"/>
  <c r="J98" i="6"/>
  <c r="Z100" i="6"/>
  <c r="H99" i="6"/>
  <c r="K92" i="6"/>
  <c r="J92" i="6"/>
  <c r="Z90" i="6"/>
  <c r="H91" i="6"/>
  <c r="J99" i="6" l="1"/>
  <c r="K99" i="6"/>
  <c r="H100" i="6"/>
  <c r="Z101" i="6"/>
  <c r="J91" i="6"/>
  <c r="K91" i="6"/>
  <c r="Z89" i="6"/>
  <c r="H90" i="6"/>
  <c r="H101" i="6" l="1"/>
  <c r="Z102" i="6"/>
  <c r="K100" i="6"/>
  <c r="J100" i="6"/>
  <c r="J90" i="6"/>
  <c r="K90" i="6"/>
  <c r="Z88" i="6"/>
  <c r="H89" i="6"/>
  <c r="H102" i="6" l="1"/>
  <c r="Z103" i="6"/>
  <c r="J101" i="6"/>
  <c r="K101" i="6"/>
  <c r="Z87" i="6"/>
  <c r="H88" i="6"/>
  <c r="K89" i="6"/>
  <c r="J89" i="6"/>
  <c r="H103" i="6" l="1"/>
  <c r="Z104" i="6"/>
  <c r="J102" i="6"/>
  <c r="K102" i="6"/>
  <c r="J88" i="6"/>
  <c r="K88" i="6"/>
  <c r="Z86" i="6"/>
  <c r="H87" i="6"/>
  <c r="H104" i="6" l="1"/>
  <c r="Z105" i="6"/>
  <c r="J103" i="6"/>
  <c r="K103" i="6"/>
  <c r="J87" i="6"/>
  <c r="K87" i="6"/>
  <c r="H86" i="6"/>
  <c r="Z85" i="6"/>
  <c r="Z106" i="6" l="1"/>
  <c r="H105" i="6"/>
  <c r="K104" i="6"/>
  <c r="J104" i="6"/>
  <c r="H85" i="6"/>
  <c r="Z84" i="6"/>
  <c r="J86" i="6"/>
  <c r="K86" i="6"/>
  <c r="K105" i="6" l="1"/>
  <c r="J105" i="6"/>
  <c r="H106" i="6"/>
  <c r="Z107" i="6"/>
  <c r="H84" i="6"/>
  <c r="Z83" i="6"/>
  <c r="K85" i="6"/>
  <c r="J85" i="6"/>
  <c r="H107" i="6" l="1"/>
  <c r="Z108" i="6"/>
  <c r="K106" i="6"/>
  <c r="J106" i="6"/>
  <c r="H83" i="6"/>
  <c r="Z82" i="6"/>
  <c r="K84" i="6"/>
  <c r="J84" i="6"/>
  <c r="H108" i="6" l="1"/>
  <c r="Z109" i="6"/>
  <c r="J107" i="6"/>
  <c r="K107" i="6"/>
  <c r="Z81" i="6"/>
  <c r="H82" i="6"/>
  <c r="J83" i="6"/>
  <c r="K83" i="6"/>
  <c r="H109" i="6" l="1"/>
  <c r="Z110" i="6"/>
  <c r="K108" i="6"/>
  <c r="J108" i="6"/>
  <c r="J82" i="6"/>
  <c r="K82" i="6"/>
  <c r="Z80" i="6"/>
  <c r="H81" i="6"/>
  <c r="K109" i="6" l="1"/>
  <c r="J109" i="6"/>
  <c r="K81" i="6"/>
  <c r="J81" i="6"/>
  <c r="Z79" i="6"/>
  <c r="H80" i="6"/>
  <c r="J80" i="6" l="1"/>
  <c r="K80" i="6"/>
  <c r="H79" i="6"/>
  <c r="Z78" i="6"/>
  <c r="Z77" i="6" l="1"/>
  <c r="H78" i="6"/>
  <c r="J79" i="6"/>
  <c r="K79" i="6"/>
  <c r="J78" i="6" l="1"/>
  <c r="K78" i="6"/>
  <c r="Z76" i="6"/>
  <c r="H77" i="6"/>
  <c r="K77" i="6" l="1"/>
  <c r="J77" i="6"/>
  <c r="H76" i="6"/>
  <c r="Z75" i="6"/>
  <c r="K76" i="6" l="1"/>
  <c r="J76" i="6"/>
  <c r="Z74" i="6"/>
  <c r="H75" i="6"/>
  <c r="Z73" i="6" l="1"/>
  <c r="H74" i="6"/>
  <c r="J75" i="6"/>
  <c r="K75" i="6"/>
  <c r="J74" i="6" l="1"/>
  <c r="K74" i="6"/>
  <c r="Z72" i="6"/>
  <c r="H73" i="6"/>
  <c r="J73" i="6" l="1"/>
  <c r="K73" i="6"/>
  <c r="Z71" i="6"/>
  <c r="H72" i="6"/>
  <c r="J72" i="6" l="1"/>
  <c r="K72" i="6"/>
  <c r="H71" i="6"/>
  <c r="Z70" i="6"/>
  <c r="Z69" i="6" l="1"/>
  <c r="H70" i="6"/>
  <c r="J71" i="6"/>
  <c r="K71" i="6"/>
  <c r="K70" i="6" l="1"/>
  <c r="J70" i="6"/>
  <c r="Z68" i="6"/>
  <c r="H69" i="6"/>
  <c r="K69" i="6" l="1"/>
  <c r="J69" i="6"/>
  <c r="H68" i="6"/>
  <c r="Z67" i="6"/>
  <c r="H67" i="6" l="1"/>
  <c r="Z66" i="6"/>
  <c r="K68" i="6"/>
  <c r="J68" i="6"/>
  <c r="Z65" i="6" l="1"/>
  <c r="H66" i="6"/>
  <c r="J67" i="6"/>
  <c r="K67" i="6"/>
  <c r="K66" i="6" l="1"/>
  <c r="J66" i="6"/>
  <c r="Z64" i="6"/>
  <c r="H65" i="6"/>
  <c r="Z63" i="6" l="1"/>
  <c r="H64" i="6"/>
  <c r="J65" i="6"/>
  <c r="K65" i="6"/>
  <c r="J64" i="6" l="1"/>
  <c r="K64" i="6"/>
  <c r="H63" i="6"/>
  <c r="Z62" i="6"/>
  <c r="Z61" i="6" l="1"/>
  <c r="H62" i="6"/>
  <c r="J63" i="6"/>
  <c r="K63" i="6"/>
  <c r="J62" i="6" l="1"/>
  <c r="K62" i="6"/>
  <c r="H61" i="6"/>
  <c r="Z60" i="6"/>
  <c r="H60" i="6" l="1"/>
  <c r="Z59" i="6"/>
  <c r="K61" i="6"/>
  <c r="J61" i="6"/>
  <c r="H59" i="6" l="1"/>
  <c r="Z58" i="6"/>
  <c r="K60" i="6"/>
  <c r="J60" i="6"/>
  <c r="Z57" i="6" l="1"/>
  <c r="H58" i="6"/>
  <c r="J59" i="6"/>
  <c r="K59" i="6"/>
  <c r="K58" i="6" l="1"/>
  <c r="J58" i="6"/>
  <c r="Z56" i="6"/>
  <c r="H57" i="6"/>
  <c r="J57" i="6" l="1"/>
  <c r="K57" i="6"/>
  <c r="H56" i="6"/>
  <c r="Z55" i="6"/>
  <c r="Z54" i="6" l="1"/>
  <c r="H55" i="6"/>
  <c r="J56" i="6"/>
  <c r="K56" i="6"/>
  <c r="J55" i="6" l="1"/>
  <c r="K55" i="6"/>
  <c r="Z53" i="6"/>
  <c r="H54" i="6"/>
  <c r="J54" i="6" l="1"/>
  <c r="K54" i="6"/>
  <c r="H53" i="6"/>
  <c r="Z52" i="6"/>
  <c r="H52" i="6" l="1"/>
  <c r="Z51" i="6"/>
  <c r="K53" i="6"/>
  <c r="J53" i="6"/>
  <c r="H51" i="6" l="1"/>
  <c r="Z50" i="6"/>
  <c r="K52" i="6"/>
  <c r="J52" i="6"/>
  <c r="Z49" i="6" l="1"/>
  <c r="H50" i="6"/>
  <c r="J51" i="6"/>
  <c r="K51" i="6"/>
  <c r="K50" i="6" l="1"/>
  <c r="J50" i="6"/>
  <c r="Z48" i="6"/>
  <c r="H49" i="6"/>
  <c r="J49" i="6" l="1"/>
  <c r="K49" i="6"/>
  <c r="H48" i="6"/>
  <c r="Z47" i="6"/>
  <c r="H47" i="6" l="1"/>
  <c r="Z46" i="6"/>
  <c r="J48" i="6"/>
  <c r="K48" i="6"/>
  <c r="Z45" i="6" l="1"/>
  <c r="H46" i="6"/>
  <c r="J47" i="6"/>
  <c r="K47" i="6"/>
  <c r="J46" i="6" l="1"/>
  <c r="K46" i="6"/>
  <c r="H45" i="6"/>
  <c r="Z44" i="6"/>
  <c r="H44" i="6" l="1"/>
  <c r="Z43" i="6"/>
  <c r="K45" i="6"/>
  <c r="J45" i="6"/>
  <c r="H43" i="6" l="1"/>
  <c r="Z42" i="6"/>
  <c r="J44" i="6"/>
  <c r="K44" i="6"/>
  <c r="Z41" i="6" l="1"/>
  <c r="H42" i="6"/>
  <c r="K43" i="6"/>
  <c r="J43" i="6"/>
  <c r="J42" i="6" l="1"/>
  <c r="K42" i="6"/>
  <c r="Z40" i="6"/>
  <c r="Z39" i="6" s="1"/>
  <c r="Z38" i="6" s="1"/>
  <c r="H41" i="6"/>
  <c r="K41" i="6" l="1"/>
  <c r="J41" i="6"/>
  <c r="H38" i="6"/>
  <c r="Z37" i="6"/>
  <c r="Z36" i="6" l="1"/>
  <c r="H37" i="6"/>
  <c r="K38" i="6"/>
  <c r="J38" i="6"/>
  <c r="K37" i="6" l="1"/>
  <c r="J37" i="6"/>
</calcChain>
</file>

<file path=xl/sharedStrings.xml><?xml version="1.0" encoding="utf-8"?>
<sst xmlns="http://schemas.openxmlformats.org/spreadsheetml/2006/main" count="223" uniqueCount="186">
  <si>
    <t>Jaartal</t>
  </si>
  <si>
    <t>Jaarverslag 1970</t>
  </si>
  <si>
    <t>Jaarverslag 1971</t>
  </si>
  <si>
    <t>Jaarverslag 1972</t>
  </si>
  <si>
    <t>Jaarverslag 1973</t>
  </si>
  <si>
    <t>Jaarverslag 1974</t>
  </si>
  <si>
    <t>Jaarverslag 1975</t>
  </si>
  <si>
    <t>Jaarverslag 1976</t>
  </si>
  <si>
    <t>Jaarverslag 1977</t>
  </si>
  <si>
    <t>Jaarverslag 1978</t>
  </si>
  <si>
    <t>Jaarverslag 1979</t>
  </si>
  <si>
    <t>Jaarverslag 1980</t>
  </si>
  <si>
    <t>Jaarverslag 1981</t>
  </si>
  <si>
    <t>Jaarverslag 1982</t>
  </si>
  <si>
    <t>Jaarverslag 1984</t>
  </si>
  <si>
    <t>Jaarverslag 1985</t>
  </si>
  <si>
    <t>Jaarverslag 1986</t>
  </si>
  <si>
    <t>Jaarverslag 1987</t>
  </si>
  <si>
    <t>Jaarverslag 1988</t>
  </si>
  <si>
    <t>Jaarverslag 1989</t>
  </si>
  <si>
    <t>Jaarverslag 1990</t>
  </si>
  <si>
    <t>Jaarverslag 1991</t>
  </si>
  <si>
    <t>Jaarverslag 1992</t>
  </si>
  <si>
    <t>Jaarverslag 1993</t>
  </si>
  <si>
    <t>Jaarverslag 1994</t>
  </si>
  <si>
    <t>Jaarverslag 1995</t>
  </si>
  <si>
    <t>Jaarverslag 1996</t>
  </si>
  <si>
    <t>Jaarverslag 1997</t>
  </si>
  <si>
    <t>Jaarverslag 1998</t>
  </si>
  <si>
    <t>Jaarverslag 1999</t>
  </si>
  <si>
    <t>Jaarverslag 2000</t>
  </si>
  <si>
    <t>Jaarverslag 2001</t>
  </si>
  <si>
    <t>Jaarverslag 2003</t>
  </si>
  <si>
    <t>Jaarverslag 2004</t>
  </si>
  <si>
    <t>Jaarverslag 2006</t>
  </si>
  <si>
    <t>Jaarverslag 2007</t>
  </si>
  <si>
    <t>Jaarverslag 2008</t>
  </si>
  <si>
    <t>Jaarverslag 2009</t>
  </si>
  <si>
    <t>Jaarverslag 2010</t>
  </si>
  <si>
    <t>Jaarverslag 2011</t>
  </si>
  <si>
    <t>Jaarverslag 2012</t>
  </si>
  <si>
    <t>Jaarverslag 2013</t>
  </si>
  <si>
    <t>Jaarverslag 2014</t>
  </si>
  <si>
    <t>Jaarverslag 2015</t>
  </si>
  <si>
    <t>Jaarverslag 2016</t>
  </si>
  <si>
    <t>1. Aantal bioscoopgebouwen</t>
  </si>
  <si>
    <t>2. Aantal bioscoopdoeken</t>
  </si>
  <si>
    <t>3. Aantal bioscoopstoelen</t>
  </si>
  <si>
    <t>Filmaanbod</t>
  </si>
  <si>
    <t>Bezoek</t>
  </si>
  <si>
    <t>Concurrentiekracht</t>
  </si>
  <si>
    <t>Primaire bron</t>
  </si>
  <si>
    <t>Bronnen</t>
  </si>
  <si>
    <t>3: JV 1975</t>
  </si>
  <si>
    <t>Afwijkende bronnen per indicator</t>
  </si>
  <si>
    <t>Indicator</t>
  </si>
  <si>
    <t>Toelichting</t>
  </si>
  <si>
    <t>Algemene toelichting</t>
  </si>
  <si>
    <t>Toelichting per indicator</t>
  </si>
  <si>
    <t>Kies een indicator:</t>
  </si>
  <si>
    <t>Indexeer op jaartal:</t>
  </si>
  <si>
    <t>Absolute waardes</t>
  </si>
  <si>
    <t>Toon:</t>
  </si>
  <si>
    <t>Index</t>
  </si>
  <si>
    <t>Basisjaar bij indexering en inflatiecorrectie:</t>
  </si>
  <si>
    <t>Inflatiecorrectie bij bedragen:</t>
  </si>
  <si>
    <t>Jaarverslag 2002</t>
  </si>
  <si>
    <t>Jaarverslag 1960</t>
  </si>
  <si>
    <t>Jaarverslag 1961</t>
  </si>
  <si>
    <t>Jaarverslag 1962</t>
  </si>
  <si>
    <t>Jaarverslag 1963</t>
  </si>
  <si>
    <t>Jaarverslag 1964</t>
  </si>
  <si>
    <t>Jaarverslag 1965</t>
  </si>
  <si>
    <t>Jaarverslag 1966</t>
  </si>
  <si>
    <t>Jaarverslag 1967</t>
  </si>
  <si>
    <t>Jaarverslag 1968</t>
  </si>
  <si>
    <t>Jaarverslag 1969</t>
  </si>
  <si>
    <t>Jaarverslag 1950</t>
  </si>
  <si>
    <t>Jaarverslag 1951</t>
  </si>
  <si>
    <t>Jaarverslag 1952</t>
  </si>
  <si>
    <t>Jaarverslag 1953</t>
  </si>
  <si>
    <t>3: JV 1954</t>
  </si>
  <si>
    <t>2: JV 1954 | 3: JV 1954</t>
  </si>
  <si>
    <t>Jaarverslag 1954</t>
  </si>
  <si>
    <t>Jaarverslag 1955</t>
  </si>
  <si>
    <t>Jaarverslag 1956</t>
  </si>
  <si>
    <t>Jaarverslag 1957</t>
  </si>
  <si>
    <t>Jaarverslag 1958</t>
  </si>
  <si>
    <t>Jaarverslag 1959</t>
  </si>
  <si>
    <t>3: JV 1955</t>
  </si>
  <si>
    <t>Jaarverslag 1945/1946</t>
  </si>
  <si>
    <t>Jaarverslag 1947</t>
  </si>
  <si>
    <t>Jaarverslag 1948</t>
  </si>
  <si>
    <t>Jaarverslag 1949</t>
  </si>
  <si>
    <t xml:space="preserve">
=EN(ALS(EN(D3="Indexcijfers";VERT.ZOEKEN($D$4;$B$33:$D$152;3;ONWAAR)="");"Vanwege een ontbrekende waarde is indexeren op dit jaartal niet mogelijk";"");ALS(EN(D3="Indexcijfers";VERT.ZOEKEN($D$4;$B$33:$D$152;3;ONWAAR)=0);"Vanwege een nulwaarde is indexeren op dit jaartal niet mogelijk";""))</t>
  </si>
  <si>
    <t>Onder het tabblad 'Historische bioscoopcijfers' zijn alle cijfers te vinden, gegroepeerd in verschillende indicatoren. Een toelichting per indicator, alsook op de gebruikte werkwijze, is opgenomen onder het tabblad 'Verantwoording en toelichting'. Het tabblad 'Indexeertool' herbergt een handige functie waarmee alle indicatoren op een basisjaar naar keuze geïndexeerd kunnen worden. Tot slot biedt het tabblad 'Grafiektool' de mogelijkheid om van elke indicator een interactieve grafiek te bekijken, zodat trends in één oogopslag inzichtelijk worden.</t>
  </si>
  <si>
    <t>5. Aantal filmtheaterdoeken</t>
  </si>
  <si>
    <t>6. Aantal filmtheaterstoelen</t>
  </si>
  <si>
    <t>2: JV 1954 | 3: JV 1954 | 8: JV 1948 | 11: JV 1954 | 16: JV 1949</t>
  </si>
  <si>
    <t>3: JV 1954 | 11: JV 1954</t>
  </si>
  <si>
    <t>11: JV 1959</t>
  </si>
  <si>
    <t>11: JV 1957</t>
  </si>
  <si>
    <t>10: JV 1966 | 11: JV 1959</t>
  </si>
  <si>
    <t>10: JV 1966 | 16: JV 1962</t>
  </si>
  <si>
    <t>10: JV 1966</t>
  </si>
  <si>
    <t>11: JV 1965 | 10: JV 1966</t>
  </si>
  <si>
    <t>11: JV 1966 | 10: JV 1966</t>
  </si>
  <si>
    <t>16: JV 1966</t>
  </si>
  <si>
    <t>16: JV 1975</t>
  </si>
  <si>
    <t>3: JV 1976 | 13: JV 1969 | 16: JV 1975</t>
  </si>
  <si>
    <t>13: JV 1970</t>
  </si>
  <si>
    <t>7: JV 1971 | 15: JV 1971 | 16: JV 1975</t>
  </si>
  <si>
    <t>11: JV 1973 | 16: JV 1973</t>
  </si>
  <si>
    <t>15: JV 1976</t>
  </si>
  <si>
    <t>2: JV 1977 | 3: JV 1977 | 10: JV 1985</t>
  </si>
  <si>
    <t>9: JV 1986 | 10: JV 1985</t>
  </si>
  <si>
    <t>10: JV 1985 | 11: JV 1980</t>
  </si>
  <si>
    <t>10: JV 1985 | 11: JV 1986</t>
  </si>
  <si>
    <t>10: JV 1985 | 11: JV 1986 | 13: JV 1986</t>
  </si>
  <si>
    <t>10: JV 1985</t>
  </si>
  <si>
    <t>8: JV 1992 | 10: JV 1985</t>
  </si>
  <si>
    <t>8: JV 1992 | 10: JV 1985 | 16: JV 1986</t>
  </si>
  <si>
    <t>8: JV 1992</t>
  </si>
  <si>
    <t>8: JV 1992 | 10: JV 1993</t>
  </si>
  <si>
    <t>7: JV 1990 | 8: JV 1992 | 10: JV 1993</t>
  </si>
  <si>
    <t>9: JV 2000</t>
  </si>
  <si>
    <t>1: JV 1999 | 2: JV 1999 | 3: JV 1999 | 8: JV 1992 | 9: JV 2000</t>
  </si>
  <si>
    <t>1: JV 1999 | 2: JV 1999 | 3: JV 1999 | 9: JV 2000</t>
  </si>
  <si>
    <t>1: JV 1999 | 2: JV 1999 | 3: JV 1999 | 7: JV 1992 | 9: JV 2000</t>
  </si>
  <si>
    <t>1: JV 1999 | 2: JV 1999 | 3: JV 1999 | 9: JV 1995</t>
  </si>
  <si>
    <t>1: JV 1998 | 2: JV 1994 | 3: JV 1994 | 9: JV 2000</t>
  </si>
  <si>
    <t>1: JV 1999 | 2: JV 1998 | 3: JV 1999 | 9: JV 2000</t>
  </si>
  <si>
    <t>1: JV 1999 | 2: JV 1997 | 3: JV 1999 | 8: JV 2002 | 9: JV 2000</t>
  </si>
  <si>
    <t>8: JV 2002 | 10: JV 2002 | 12: JV 2002</t>
  </si>
  <si>
    <t>8: JV 2002</t>
  </si>
  <si>
    <t>13: JV 2004 | 15: JV 2004 | 16: JV 2004</t>
  </si>
  <si>
    <t>16: JV 2007</t>
  </si>
  <si>
    <t>12: JV 2007 | 15: JV 2007 | 16: JV 2007</t>
  </si>
  <si>
    <t>7. Aantal reisbioscopen</t>
  </si>
  <si>
    <t>8. Totaal aantal nieuwe films</t>
  </si>
  <si>
    <t>9. Aantal nieuwe Nederlandse films</t>
  </si>
  <si>
    <t>10A. Bevolkingsomvang</t>
  </si>
  <si>
    <t>10B. Bezoek per inwoner</t>
  </si>
  <si>
    <t>11. Brutorecette (gulden)</t>
  </si>
  <si>
    <t>12. Brutorecette (€)</t>
  </si>
  <si>
    <t>13. Aandeel top 20 in brutorecette (%)</t>
  </si>
  <si>
    <t>15. Aandeel Nederlandse film in bezoek (%)</t>
  </si>
  <si>
    <t>16. Aandeel Nederlandse film in brutorecette (%)</t>
  </si>
  <si>
    <t>1: JV 1999 | 2: JV 1996 | 3: JV 1996 | 4: JV 2001 | 5: JV 2001 | 8: JV 2002 | 9: JV 2000 | 11: JV 1998</t>
  </si>
  <si>
    <t>4: JV 2001 | 5: JV 2001 | 8: JV 2002 | 9: JV 2000 | 11: JV 2000 | 13: JV 1999</t>
  </si>
  <si>
    <t>4: JV 2001 | 5: JV 2001 | 8: JV 2001 | 9: JV 2000 | 10: JV 2002 | 12: JV 2002</t>
  </si>
  <si>
    <t>- Zie de toelichting bij indicator 4.
- Het betreft hier het aantal filmtheaterdoeken op 1 januari van het genoemde jaar.</t>
  </si>
  <si>
    <t>- Zie de toelichting bij indicator 4. Omdat voor 1997 dit cijfer niet bekend is, vangt deze indicator aan in 1998.
- Het betreft hier het aantal filmtheaterstoelen op 1 januari van het genoemde jaar.</t>
  </si>
  <si>
    <t>- Vanaf 2011 betreft deze statistiek zowel reis- als openluchtbioscopen.</t>
  </si>
  <si>
    <t>- Voor 1963, 1964, 1966, 1967 en 1968 betreft dit het aandeel van de top 18, en (mogelijk) het aandeel in de nettorecette.</t>
  </si>
  <si>
    <t>- Tot en met 1965 betreft dit het aandeel in de nettorecette.</t>
  </si>
  <si>
    <r>
      <t xml:space="preserve">- Cijfers afkomstig van de CBS Statline-tabel </t>
    </r>
    <r>
      <rPr>
        <i/>
        <sz val="11"/>
        <color theme="1"/>
        <rFont val="Calibri"/>
        <family val="2"/>
        <scheme val="minor"/>
      </rPr>
      <t xml:space="preserve">Bevolking, huishoudens en bevolkingsontwikkeling; vanaf 1899 </t>
    </r>
    <r>
      <rPr>
        <sz val="11"/>
        <color theme="1"/>
        <rFont val="Calibri"/>
        <family val="2"/>
        <scheme val="minor"/>
      </rPr>
      <t>(zie ook https://opendata.cbs.nl/statline/#/CBS/nl/dataset/37556/table?dl=BA03).</t>
    </r>
  </si>
  <si>
    <t>- Aanvankelijk hadden vrijwel alle bioscopen slechts één doek, waardoor het aantal bioscopen en aantal doeken nagenoeg gelijk was. Pas vanaf het jaarverslag over 1998 wordt (met terugwerkende kracht tot 1991) een onderscheid gemaakt tussen gebouwen en doeken. Duidelijk is dan dat de nieuwe cijfers over het aantal doeken corresponderen met het aantal bioscopen genoemd in voorgaande jaarverslagen. Daarom is er hier voor gekozen om deze twee statistieken samen te voegen in de indicator "aantal bioscoopdoeken", en de indicator "aantal bioscoopgebouwen" pas in 1991 aan te laten vangen. 
- Het betreft hier het aantal bioscoopgebouwen op 1 januari van het genoemde jaar.</t>
  </si>
  <si>
    <t>- Het betreft hier het aantal bioscoopstoelen op 1 januari van het genoemde jaar.</t>
  </si>
  <si>
    <t>- Aanvankelijk werd in de onderzochte jaarverslagen een onderscheid gemaakt tussen bezoekcijfers inclusief en exclusief reisbioscopen. Vanaf 1985 wordt deze reeks daarentegen exclusief reisbioscopen gepresenteerd. Ook voor eerdere jaren is er daarom voor gekozen om de cijfers exclusief reisbioscopen te noteren. Een uitzondering hierop vormt de periode 2006-2010, waarin de bezoekcijfers inclusief reisbioscopen gepresenteerd zijn, en het niet mogelijk is deze cijfers terug te herleiden tot het aantal bezoekers exclusief reisbioscopen.
- Vanaf het jaarverslag over 1997 wordt er nadrukkelijk vermeld dat in de bezoekcijfers het bezoek aan filmtheaters is inbegrepen.</t>
  </si>
  <si>
    <t>- Vanaf het jaarverslag over 2001 wordt de brutorecette in euro's uitgedrukt. Voor deze indicator is vanaf 2001 de brutorecette in euro's naar guldens teruggerekend door de recette in euro's te vermeningvuldigen met 2,20371. 
- Omdat voor het grootste deel van de onderzochte periode alleen de brutorecette inclusief reisbioscopen bekend is, is ervoor gekozen om dit voor de hele indicator door te trekken. Daardoor bestaat er een kleine afwijking tussen de indicator over het bezoek (exclusief reisbioscopen) en de indicatoren over recette (inclusief reisbioscopen). 
- Vanaf het jaarverslag over 1997 wordt er nadrukkelijk vermeld dat in de bezoekcijfers het bezoek aan filmtheaters is inbegrepen.
- Voor sommige jaren (1946-1962, 1972-1974) is de brutorecette niet als getal in de tekst genoemd, maar moest dit worden afgeleid van een staafgrafiek. Omdat deze niet heel precies is, moet de brutorecette in deze jaren worden opgevat als een schatting.</t>
  </si>
  <si>
    <t>- Vanaf het jaarverslag over 2001 wordt de brutorecette in euro's uitgedrukt. In het jaarverslag van 2001 is de recette tot en met 1992 met terugwerkende kracht omgerekend naar euro's. Deze cijfers zijn in deze indicator overgenomen. Voor eerdere jaren is de brutorecette berekend door de brutorectte in guldens te delen door 2,20371. 
- Omdat voor het grootste deel van de onderzochte periode alleen de brutorecette inclusief reisbioscopen bekend is, is ervoor gekozen om dit voor de hele indicator door te trekken. Daardoor bestaat er een kleine afwijking tussen de indicator over het bezoek (exclusief reisbioscopen) en de indicatoren over recette (inclusief reisbioscopen).
- Vanaf het jaarverslag over 1997 wordt er nadrukkelijk vermeld dat in de bezoekcijfers het bezoek aan filmtheaters is inbegrepen.
- Voor sommige jaren (1946-1962, 1972-1974) is de brutorecette niet als getal in de tekst genoemd, maar moest dit worden afgeleid van een staafgrafiek. Omdat deze niet heel precies is, moet de brutorecette in deze jaren worden opgevat als een schatting.</t>
  </si>
  <si>
    <t>Zie het tabblad 'Verantwoording en toelichting' voor een toelichting op de hieronder opgenomen indicatoren, alsook op de dikgedrukte en onderstreepte cijfers.</t>
  </si>
  <si>
    <t>4. Aantal filmtheatergebouwen</t>
  </si>
  <si>
    <t>10. Aantal bezoeken</t>
  </si>
  <si>
    <t>14. Aandeel nieuwe Nederlandse films in aantal nieuwe films (%)</t>
  </si>
  <si>
    <t>Bioscopen en filmtheaters</t>
  </si>
  <si>
    <t>- Filmtheaters en filmhuizen in Nederland kennen een lange geschiedenis: al in 1927 vertoonde de Nederlandsche Filmliga films die niet door de bioscopen vertoond werden. In latere jaren verenigden de filmtheaters zich in verschillende samenwerkingsverbanden. In 1984 werd de Associatie van Nederlandse Filmtheaters opgericht, die in 1991 lid werd van de Nederlandse Bond van Bioscoop- en Filmondernemingen, en daar in 2004 in opging. Vanaf het jaarverslag over 1997 wordt nadrukkelijk gemeld dat het bezoek aan filmtheaters is meegenomen in de bezoek- en recettecijfers. Daarom is ervoor gekozen de drie indicatoren over de capaciteit van filmtheaters (die bekend zijn vanaf 1992) pas vanaf 1997 hier op te nemen.
- Het betreft hier het aantal filmtheaters op 1 januari van het genoemde jaar.</t>
  </si>
  <si>
    <t>Jaarverslag 2017</t>
  </si>
  <si>
    <t>- Zie ook de toelichting bij indicator 1. Deze indicator vormt een samenvoeging van de statistiek "aantal bioscopen" in jaarverslagen tot 1998 en van de statistiek "aantal doeken" in latere jaarverslagen. 
- Het betreft hier het aantal bioscoopdoeken op 1 januari van het genoemde jaar. 
- In het aantal doeken zijn voor de jaren direct na de Tweede Wereldoorlog ook noodbioscopen inbegrepen.</t>
  </si>
  <si>
    <t>- Dit percentage is niet overgenomen uit de jaarverslagen, maar berekend door het aantal nieuwe Nederlandse films (indicator 9) te delen door het totaal aantal nieuwe films (indicator 8), en te vermenigvuldigen met 100.</t>
  </si>
  <si>
    <t>- Dit percentage is niet overgenomen uit de jaarverslagen, maar berekend door het aantal bezoeken (indicator 10) te delen door de bevolkingsomvang (indicator 10A).</t>
  </si>
  <si>
    <t>Klik op de indicatornaam of het jaartal hieronder om via een uitklapvenster een andere indicator of ander jaartal te kiezen. Let op: deze functie werkt alleen als in Excel 'bewerken' is ingeschakeld.</t>
  </si>
  <si>
    <t>Klik op de indicatornaam of een variabele hieronder om via een uitklapvenster een andere indicator of andere variabele te kiezen. Let op: deze functie werkt alleen als in Excel 'bewerken' is ingeschakeld.</t>
  </si>
  <si>
    <t>De hier gepresenteerde cijfers wijken op een aantal manieren af van eerdere overzichten van bioscoopcijfers: deels omdat er gekozen is voor andere indicatoren, deels omdat er tijdens het verzamelen van de data andere keuzes zijn gemaakt ten opzichte van eerdere verzamelingen. Zie voor een nadere verantwoording van gemaakte keuzes en een vergelijking tussen deze data en eerdere datasets ook https://www.boekman.nl/actualiteit/cijfers-in-context/nieuwe-dataset-bioscoopgeschiedenis-in-cijfers-1946-2017/.</t>
  </si>
  <si>
    <t>Jaarverslag 2018</t>
  </si>
  <si>
    <t>Hoewel veel cijfers over de bioscoopbranche al jaren op rij groei laten zien, blijkt dit in historisch perspectief slechts het topje van de ijsberg. Om ook het gedeelte ónder water zichtbaar te maken, dook de Boekmanstichting in het naoorlogse archief van de bioscoopbranche in Nederland, en zette zo ruim 70 jaar aan bioscoopstatistiek op een rij.</t>
  </si>
  <si>
    <t>- Pas vanaf het jaarverslag over 1979 wordt het totaal aantal uitgebrachte nieuwe hoofdfilms genoemd. Voor voorgaande jaren betreft deze indicator een optelsom van buitenlandse hoofdfilms, Nederlandse hoofdfilms en Nederlandse jeugdfilms.
- Vanaf 2016 zit in deze cijfers een trendbreuk. Tot en met 2015 omvat deze indicator alleen de releases van leden Filmdistributeurs Nederland (FDN). Vanaf 2016 worden alle nieuwe releases meegeteld die zijn geregistreerd in MaccsBox.</t>
  </si>
  <si>
    <t>- Het betreft hier Nederlandse hoofdfilms, wanneer van toepassing inclusief co-producties. Ook jeugdfilms zijn meegeteld.
- Vanaf 2016 zit in deze cijfers een trendbreuk. Tot en met 2015 omvat deze indicator alleen de releases van leden Filmdistributeurs Nederland (FDN). Vanaf 2016 worden alle nieuwe releases meegeteld die zijn geregistreerd in MaccsBox.</t>
  </si>
  <si>
    <t>Jaarverslag 2019</t>
  </si>
  <si>
    <t>Bioscoopgeschiedenis in cijfers (1946-2020)</t>
  </si>
  <si>
    <r>
      <t xml:space="preserve">Alle in deze dataset vermelde cijfers zijn met de grootst mogelijke zorg verzameld uit de jaarverslagen van de Nederlandse bioscoopbranche, zoals gepubliceerd op </t>
    </r>
    <r>
      <rPr>
        <i/>
        <sz val="11"/>
        <color theme="1"/>
        <rFont val="Calibri"/>
        <family val="2"/>
        <scheme val="minor"/>
      </rPr>
      <t>www.film-bioscoopbranche.nl</t>
    </r>
    <r>
      <rPr>
        <sz val="11"/>
        <color theme="1"/>
        <rFont val="Calibri"/>
        <family val="2"/>
        <scheme val="minor"/>
      </rPr>
      <t xml:space="preserve"> (1918-2011) en </t>
    </r>
    <r>
      <rPr>
        <i/>
        <sz val="11"/>
        <color theme="1"/>
        <rFont val="Calibri"/>
        <family val="2"/>
        <scheme val="minor"/>
      </rPr>
      <t>www.denvbf.nl</t>
    </r>
    <r>
      <rPr>
        <sz val="11"/>
        <color theme="1"/>
        <rFont val="Calibri"/>
        <family val="2"/>
        <scheme val="minor"/>
      </rPr>
      <t xml:space="preserve"> (2009-2020). Ondanks deze inspanningen kan het voorkomen dat in de toekomst correcties van data noodzakelijk zijn. Aanvullingen en suggesties naar aanleiding van de verzamelde data zijn van harte welkom, en kunnen gestuurd worden naar secretariaat@boekman.nl.</t>
    </r>
  </si>
  <si>
    <t>Persbericht NVBF</t>
  </si>
  <si>
    <t>De cijfers in deze dataset zijn uitsluitend verzameld uit de jaarverslagen van de bioscoopbranche in Nederland, zoals gepubliceerd op http://film-bioscoopbranche.nl/periodicals/JRV (1918-2011) en https://www.denvbf.nl/over-de-nvbf/jaarverslagen/ (2009-2020). Om een zo compleet mogelijke dataset te creeëren is ervoor gekozen 'enkel' de periode na 1946 in beschouwing te nemen. In de beschikbare jaarverslagen ontbreekt namelijk de periode van de Tweede Wereldoorlog, en vóór 1925 zijn de meeste jaarverslagen handgeschreven en soms lastig leesbaar. 
Voor elk jaar is in eerste instantie gebruikgemaakt van het jaarverslag over dat betreffende jaar. Dit jaarverslag is vervolgens in kolom AH genoemd als primaire bron.
Om de gegevens over een jaar zo compleet en correct mogelijk te kunnen presenteren, moest soms echter gebruikgemaakt worden van latere jaarverslagen. De reden hiervoor was ófwel dat een gegeven in het primaire jaarverslag ontbrak, ófwel dat een gegeven in een later jaarverslag gewijzigd was. Wanneer dat laatste het geval was, is steeds gekozen voor het laatstgenoemde cijfer, onder aanname dat het in zo'n geval een correctie betrof. Gegevens die afkomstig zijn uit andere jaarverslagen dan het primair gebruikte jaarverslag zijn in de tabel dikgedrukt en onderstreept. In kolom AI is vervolgens per afwijkende indicator aangegeven uit welke bron deze afkomstig is. De aanduiding "8: JV 1992" betekent bijvoorbeeld dat indicator 8 ("Totaal aantal nieuwe films") is overgenomen uit het jaarverslag van 1992.
Bij de dataverzameling is zoveel mogelijk gezocht naar onafgeronde cijfers. Daarom zijn bijvoorbeeld bezoekcijfers indien mogelijk overgenomen van tabellen waarin het bezoek is uitgesplitst naar gemeentes, en een afronding op duizendtallen gebruikelijk is. Dit in tegenstelling tot de (overzichtelijkere) kerncijfers in latere jaarverslagen, die meestal op honderduizendtallen afronden.
Onder de tabbladen "Indexeertool" en "Grafiektool" is voor de indicatoren "11. Brutorecette (gulden)" en "12. Brutorecette (euro)" een inflatiecorrectie toegevoegd. Deze is gebaseerd op de CBS-Statline tabel "Consumentenprijzen; prijsindex 1900=100" (zie ook https://opendata.cbs.nl/statline/#/CBS/nl/dataset/71905ned/table?dl=B9A6).</t>
  </si>
  <si>
    <t>Ja</t>
  </si>
  <si>
    <t>Versie 15 januari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</si>
</sst>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scheme val="minor"/>
    </font>
    <font>
      <b/>
      <sz val="11"/>
      <color theme="1"/>
      <name val="Calibri"/>
      <family val="2"/>
      <scheme val="minor"/>
    </font>
    <font>
      <sz val="11"/>
      <name val="Calibri"/>
      <family val="2"/>
      <scheme val="minor"/>
    </font>
    <font>
      <b/>
      <sz val="20"/>
      <color theme="1"/>
      <name val="Calibri"/>
      <family val="2"/>
      <scheme val="minor"/>
    </font>
    <font>
      <b/>
      <sz val="11"/>
      <name val="Calibri"/>
      <family val="2"/>
      <scheme val="minor"/>
    </font>
    <font>
      <i/>
      <sz val="11"/>
      <color theme="1"/>
      <name val="Calibri"/>
      <family val="2"/>
      <scheme val="minor"/>
    </font>
    <font>
      <b/>
      <u/>
      <sz val="11"/>
      <color theme="1"/>
      <name val="Calibri"/>
      <family val="2"/>
      <scheme val="minor"/>
    </font>
    <font>
      <b/>
      <u/>
      <sz val="11"/>
      <name val="Calibri"/>
      <family val="2"/>
      <scheme val="minor"/>
    </font>
    <font>
      <sz val="14"/>
      <color theme="1"/>
      <name val="Calibri"/>
      <family val="2"/>
      <scheme val="minor"/>
    </font>
    <font>
      <b/>
      <sz val="14"/>
      <color theme="1"/>
      <name val="Calibri"/>
      <family val="2"/>
      <scheme val="minor"/>
    </font>
    <font>
      <sz val="11"/>
      <color theme="0"/>
      <name val="Calibri"/>
      <family val="2"/>
      <scheme val="minor"/>
    </font>
    <font>
      <i/>
      <sz val="12"/>
      <color theme="1"/>
      <name val="Calibri"/>
      <family val="2"/>
      <scheme val="minor"/>
    </font>
    <font>
      <u/>
      <sz val="11"/>
      <color theme="10"/>
      <name val="Calibri"/>
      <family val="2"/>
      <scheme val="minor"/>
    </font>
    <font>
      <sz val="11"/>
      <color indexed="8"/>
      <name val="Calibri"/>
      <family val="2"/>
      <scheme val="minor"/>
    </font>
    <font>
      <b/>
      <sz val="10"/>
      <color theme="9"/>
      <name val="Calibri"/>
      <family val="2"/>
      <scheme val="minor"/>
    </font>
    <font>
      <b/>
      <sz val="26"/>
      <color theme="1"/>
      <name val="Calibri"/>
      <family val="2"/>
      <scheme val="minor"/>
    </font>
    <font>
      <sz val="11"/>
      <color rgb="FFFF0000"/>
      <name val="Calibri"/>
      <family val="2"/>
      <scheme val="minor"/>
    </font>
    <font>
      <sz val="11"/>
      <color theme="9"/>
      <name val="Calibri"/>
      <family val="2"/>
      <scheme val="minor"/>
    </font>
    <font>
      <sz val="8"/>
      <color rgb="FFFF0000"/>
      <name val="Arial"/>
      <family val="2"/>
    </font>
    <font>
      <b/>
      <sz val="11"/>
      <color theme="0"/>
      <name val="Calibri"/>
      <family val="2"/>
      <scheme val="minor"/>
    </font>
  </fonts>
  <fills count="13">
    <fill>
      <patternFill patternType="none"/>
    </fill>
    <fill>
      <patternFill patternType="gray125"/>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1">
    <border>
      <left/>
      <right/>
      <top/>
      <bottom/>
      <diagonal/>
    </border>
  </borders>
  <cellStyleXfs count="3">
    <xf numFmtId="0" fontId="0" fillId="0" borderId="0"/>
    <xf numFmtId="0" fontId="12" fillId="0" borderId="0" applyNumberFormat="0" applyFill="0" applyBorder="0" applyAlignment="0" applyProtection="0"/>
    <xf numFmtId="0" fontId="13" fillId="0" borderId="0"/>
  </cellStyleXfs>
  <cellXfs count="192">
    <xf numFmtId="0" fontId="0" fillId="0" borderId="0" xfId="0"/>
    <xf numFmtId="0" fontId="0" fillId="0" borderId="0" xfId="0" applyAlignment="1">
      <alignment horizontal="center"/>
    </xf>
    <xf numFmtId="3" fontId="0" fillId="0" borderId="0" xfId="0" applyNumberFormat="1" applyAlignment="1">
      <alignment horizontal="center"/>
    </xf>
    <xf numFmtId="164" fontId="0" fillId="0" borderId="0" xfId="0" applyNumberFormat="1" applyAlignment="1">
      <alignment horizontal="center"/>
    </xf>
    <xf numFmtId="0" fontId="1" fillId="5" borderId="0" xfId="0" applyFont="1" applyFill="1" applyAlignment="1">
      <alignment horizontal="center" vertical="center" wrapText="1"/>
    </xf>
    <xf numFmtId="3" fontId="1" fillId="5" borderId="0" xfId="0" applyNumberFormat="1" applyFont="1" applyFill="1" applyAlignment="1">
      <alignment horizontal="center" vertical="center" wrapText="1"/>
    </xf>
    <xf numFmtId="0" fontId="1" fillId="4" borderId="0" xfId="0" applyFont="1" applyFill="1" applyAlignment="1">
      <alignment horizontal="center" vertical="center" wrapText="1"/>
    </xf>
    <xf numFmtId="164" fontId="1" fillId="3" borderId="0" xfId="0" applyNumberFormat="1" applyFont="1" applyFill="1" applyAlignment="1">
      <alignment horizontal="center" vertical="center" wrapText="1"/>
    </xf>
    <xf numFmtId="0" fontId="1" fillId="2" borderId="0" xfId="0" applyFont="1" applyFill="1" applyAlignment="1">
      <alignment horizontal="center" vertical="center" wrapText="1"/>
    </xf>
    <xf numFmtId="3" fontId="1" fillId="4" borderId="0" xfId="0" applyNumberFormat="1" applyFont="1" applyFill="1" applyAlignment="1">
      <alignment horizontal="center" vertical="center" wrapText="1"/>
    </xf>
    <xf numFmtId="3" fontId="1" fillId="2" borderId="0" xfId="0" applyNumberFormat="1" applyFont="1" applyFill="1" applyAlignment="1">
      <alignment horizontal="center" vertical="center" wrapText="1"/>
    </xf>
    <xf numFmtId="164" fontId="1" fillId="6" borderId="0" xfId="0" applyNumberFormat="1" applyFont="1" applyFill="1" applyAlignment="1">
      <alignment horizontal="center" vertical="center" wrapText="1"/>
    </xf>
    <xf numFmtId="164" fontId="1" fillId="4" borderId="0" xfId="0" applyNumberFormat="1" applyFont="1" applyFill="1" applyAlignment="1">
      <alignment horizontal="center" vertical="center" wrapText="1"/>
    </xf>
    <xf numFmtId="2" fontId="1" fillId="3" borderId="0" xfId="0" applyNumberFormat="1" applyFont="1" applyFill="1" applyAlignment="1">
      <alignment horizontal="center" vertical="center" wrapText="1"/>
    </xf>
    <xf numFmtId="0" fontId="1" fillId="0" borderId="0" xfId="0" applyFont="1" applyAlignment="1">
      <alignment horizontal="center"/>
    </xf>
    <xf numFmtId="0" fontId="1" fillId="6" borderId="0" xfId="0" applyFont="1" applyFill="1" applyAlignment="1">
      <alignment horizontal="center" vertical="center" wrapText="1"/>
    </xf>
    <xf numFmtId="0" fontId="1" fillId="7" borderId="0" xfId="0" applyFont="1" applyFill="1" applyAlignment="1">
      <alignment horizontal="center"/>
    </xf>
    <xf numFmtId="0" fontId="0" fillId="7" borderId="0" xfId="0" applyFill="1" applyAlignment="1">
      <alignment horizontal="center"/>
    </xf>
    <xf numFmtId="3" fontId="0" fillId="7" borderId="0" xfId="0" applyNumberFormat="1" applyFill="1" applyAlignment="1">
      <alignment horizontal="center"/>
    </xf>
    <xf numFmtId="0" fontId="1" fillId="8" borderId="0" xfId="0" applyFont="1" applyFill="1" applyAlignment="1">
      <alignment horizontal="center"/>
    </xf>
    <xf numFmtId="3" fontId="0" fillId="8" borderId="0" xfId="0" applyNumberFormat="1" applyFill="1" applyAlignment="1">
      <alignment horizontal="center"/>
    </xf>
    <xf numFmtId="0" fontId="0" fillId="8" borderId="0" xfId="0" applyFill="1" applyAlignment="1">
      <alignment horizontal="center"/>
    </xf>
    <xf numFmtId="0" fontId="7" fillId="7" borderId="0" xfId="0" applyFont="1" applyFill="1" applyAlignment="1">
      <alignment horizontal="center"/>
    </xf>
    <xf numFmtId="0" fontId="1" fillId="9" borderId="0" xfId="0" applyFont="1" applyFill="1" applyAlignment="1">
      <alignment horizontal="center"/>
    </xf>
    <xf numFmtId="0" fontId="0" fillId="9" borderId="0" xfId="0" applyFill="1" applyAlignment="1">
      <alignment horizontal="center"/>
    </xf>
    <xf numFmtId="3" fontId="0" fillId="9" borderId="0" xfId="0" applyNumberFormat="1" applyFill="1" applyAlignment="1">
      <alignment horizontal="center"/>
    </xf>
    <xf numFmtId="3" fontId="5" fillId="9" borderId="0" xfId="0" applyNumberFormat="1" applyFont="1" applyFill="1" applyAlignment="1">
      <alignment horizontal="center"/>
    </xf>
    <xf numFmtId="164" fontId="0" fillId="9" borderId="0" xfId="0" applyNumberFormat="1" applyFill="1" applyAlignment="1">
      <alignment horizontal="center"/>
    </xf>
    <xf numFmtId="0" fontId="1" fillId="10" borderId="0" xfId="0" applyFont="1" applyFill="1" applyAlignment="1">
      <alignment horizontal="center"/>
    </xf>
    <xf numFmtId="164" fontId="0" fillId="10" borderId="0" xfId="0" applyNumberFormat="1" applyFill="1" applyAlignment="1">
      <alignment horizontal="center"/>
    </xf>
    <xf numFmtId="0" fontId="1" fillId="11" borderId="0" xfId="0" applyFont="1" applyFill="1" applyAlignment="1">
      <alignment horizontal="center"/>
    </xf>
    <xf numFmtId="164" fontId="0" fillId="11" borderId="0" xfId="0" applyNumberFormat="1" applyFill="1" applyAlignment="1">
      <alignment horizontal="center"/>
    </xf>
    <xf numFmtId="2" fontId="6" fillId="11" borderId="0" xfId="0" applyNumberFormat="1" applyFont="1" applyFill="1" applyAlignment="1">
      <alignment horizontal="center"/>
    </xf>
    <xf numFmtId="0" fontId="4" fillId="8" borderId="0" xfId="0" applyFont="1" applyFill="1" applyAlignment="1">
      <alignment horizontal="center"/>
    </xf>
    <xf numFmtId="3" fontId="2" fillId="8" borderId="0" xfId="0" applyNumberFormat="1" applyFont="1" applyFill="1" applyAlignment="1">
      <alignment horizontal="center"/>
    </xf>
    <xf numFmtId="0" fontId="2" fillId="8" borderId="0" xfId="0" applyFont="1" applyFill="1" applyAlignment="1">
      <alignment horizontal="center"/>
    </xf>
    <xf numFmtId="3" fontId="6" fillId="9" borderId="0" xfId="0" applyNumberFormat="1" applyFont="1" applyFill="1" applyAlignment="1">
      <alignment horizontal="center"/>
    </xf>
    <xf numFmtId="2" fontId="0" fillId="11" borderId="0" xfId="0" applyNumberFormat="1" applyFill="1" applyAlignment="1">
      <alignment horizontal="center"/>
    </xf>
    <xf numFmtId="0" fontId="6" fillId="7" borderId="0" xfId="0" applyFont="1" applyFill="1" applyAlignment="1">
      <alignment horizontal="center"/>
    </xf>
    <xf numFmtId="3" fontId="6" fillId="7" borderId="0" xfId="0" applyNumberFormat="1" applyFont="1" applyFill="1" applyAlignment="1">
      <alignment horizontal="center"/>
    </xf>
    <xf numFmtId="164" fontId="6" fillId="9" borderId="0" xfId="0" applyNumberFormat="1" applyFont="1" applyFill="1" applyAlignment="1">
      <alignment horizontal="center"/>
    </xf>
    <xf numFmtId="0" fontId="0" fillId="12" borderId="0" xfId="0" applyFill="1" applyAlignment="1">
      <alignment horizontal="center"/>
    </xf>
    <xf numFmtId="3" fontId="0" fillId="12" borderId="0" xfId="0" applyNumberFormat="1" applyFill="1" applyAlignment="1">
      <alignment horizontal="center"/>
    </xf>
    <xf numFmtId="164" fontId="0" fillId="12" borderId="0" xfId="0" applyNumberFormat="1" applyFill="1" applyAlignment="1">
      <alignment horizontal="center"/>
    </xf>
    <xf numFmtId="2" fontId="0" fillId="12" borderId="0" xfId="0" applyNumberFormat="1" applyFill="1" applyAlignment="1">
      <alignment horizontal="center"/>
    </xf>
    <xf numFmtId="0" fontId="0" fillId="12" borderId="0" xfId="0" applyFill="1"/>
    <xf numFmtId="0" fontId="0" fillId="12" borderId="0" xfId="0" applyFill="1" applyAlignment="1">
      <alignment wrapText="1"/>
    </xf>
    <xf numFmtId="3" fontId="1" fillId="12" borderId="0" xfId="0" applyNumberFormat="1" applyFont="1" applyFill="1" applyAlignment="1">
      <alignment horizontal="center" vertical="center" wrapText="1"/>
    </xf>
    <xf numFmtId="0" fontId="1" fillId="12" borderId="0" xfId="0" applyFont="1" applyFill="1" applyAlignment="1">
      <alignment horizontal="center" vertical="center" wrapText="1"/>
    </xf>
    <xf numFmtId="164" fontId="1" fillId="12" borderId="0" xfId="0" applyNumberFormat="1" applyFont="1" applyFill="1" applyAlignment="1">
      <alignment horizontal="center" vertical="center" wrapText="1"/>
    </xf>
    <xf numFmtId="2" fontId="1" fillId="12" borderId="0" xfId="0" applyNumberFormat="1" applyFont="1" applyFill="1" applyAlignment="1">
      <alignment horizontal="center" vertical="center" wrapText="1"/>
    </xf>
    <xf numFmtId="0" fontId="0" fillId="12" borderId="0" xfId="0" applyFill="1" applyAlignment="1">
      <alignment horizontal="center" wrapText="1"/>
    </xf>
    <xf numFmtId="0" fontId="1" fillId="12" borderId="0" xfId="0" applyFont="1" applyFill="1" applyAlignment="1">
      <alignment horizontal="center"/>
    </xf>
    <xf numFmtId="3" fontId="5" fillId="12" borderId="0" xfId="0" applyNumberFormat="1" applyFont="1" applyFill="1" applyAlignment="1">
      <alignment horizontal="center"/>
    </xf>
    <xf numFmtId="2" fontId="6" fillId="12" borderId="0" xfId="0" applyNumberFormat="1" applyFont="1" applyFill="1" applyAlignment="1">
      <alignment horizontal="center"/>
    </xf>
    <xf numFmtId="3" fontId="6" fillId="12" borderId="0" xfId="0" applyNumberFormat="1" applyFont="1" applyFill="1" applyAlignment="1">
      <alignment horizontal="center"/>
    </xf>
    <xf numFmtId="164" fontId="6" fillId="12" borderId="0" xfId="0" applyNumberFormat="1" applyFont="1" applyFill="1" applyAlignment="1">
      <alignment horizontal="center"/>
    </xf>
    <xf numFmtId="0" fontId="6" fillId="12" borderId="0" xfId="0" applyFont="1" applyFill="1" applyAlignment="1">
      <alignment horizontal="center"/>
    </xf>
    <xf numFmtId="0" fontId="6" fillId="8" borderId="0" xfId="0" applyFont="1" applyFill="1" applyAlignment="1">
      <alignment horizontal="center"/>
    </xf>
    <xf numFmtId="3" fontId="7" fillId="12" borderId="0" xfId="0" applyNumberFormat="1" applyFont="1" applyFill="1" applyAlignment="1">
      <alignment horizontal="center"/>
    </xf>
    <xf numFmtId="0" fontId="4" fillId="12" borderId="0" xfId="0" applyFont="1" applyFill="1" applyAlignment="1">
      <alignment horizontal="center"/>
    </xf>
    <xf numFmtId="0" fontId="2" fillId="12" borderId="0" xfId="0" applyFont="1" applyFill="1" applyAlignment="1">
      <alignment horizontal="center"/>
    </xf>
    <xf numFmtId="0" fontId="7" fillId="12" borderId="0" xfId="0" applyFont="1" applyFill="1" applyAlignment="1">
      <alignment horizontal="center"/>
    </xf>
    <xf numFmtId="3" fontId="2" fillId="12" borderId="0" xfId="0" applyNumberFormat="1" applyFont="1" applyFill="1" applyAlignment="1">
      <alignment horizontal="center"/>
    </xf>
    <xf numFmtId="3" fontId="2" fillId="7" borderId="0" xfId="0" applyNumberFormat="1" applyFont="1" applyFill="1" applyAlignment="1">
      <alignment horizontal="center"/>
    </xf>
    <xf numFmtId="3" fontId="0" fillId="9" borderId="0" xfId="0" applyNumberFormat="1" applyFont="1" applyFill="1" applyAlignment="1">
      <alignment horizontal="center"/>
    </xf>
    <xf numFmtId="3" fontId="0" fillId="12" borderId="0" xfId="0" applyNumberFormat="1" applyFont="1" applyFill="1" applyAlignment="1">
      <alignment horizontal="center"/>
    </xf>
    <xf numFmtId="4" fontId="0" fillId="9" borderId="0" xfId="0" applyNumberFormat="1" applyFont="1" applyFill="1" applyAlignment="1">
      <alignment horizontal="center"/>
    </xf>
    <xf numFmtId="4" fontId="0" fillId="12" borderId="0" xfId="0" applyNumberFormat="1" applyFont="1" applyFill="1" applyAlignment="1">
      <alignment horizontal="center"/>
    </xf>
    <xf numFmtId="4" fontId="2" fillId="12" borderId="0" xfId="0" applyNumberFormat="1" applyFont="1" applyFill="1" applyAlignment="1">
      <alignment horizontal="center"/>
    </xf>
    <xf numFmtId="0" fontId="3" fillId="0" borderId="0" xfId="0" applyFont="1"/>
    <xf numFmtId="0" fontId="1" fillId="5" borderId="0" xfId="0" applyFont="1" applyFill="1"/>
    <xf numFmtId="0" fontId="0" fillId="5" borderId="0" xfId="0" applyFill="1"/>
    <xf numFmtId="0" fontId="0" fillId="7" borderId="0" xfId="0" applyFill="1" applyAlignment="1">
      <alignment vertical="top" wrapText="1"/>
    </xf>
    <xf numFmtId="3" fontId="0" fillId="0" borderId="0" xfId="0" applyNumberFormat="1"/>
    <xf numFmtId="2" fontId="0" fillId="0" borderId="0" xfId="0" applyNumberFormat="1" applyAlignment="1">
      <alignment horizontal="left"/>
    </xf>
    <xf numFmtId="0" fontId="0" fillId="0" borderId="0" xfId="0" applyFont="1" applyFill="1" applyAlignment="1">
      <alignment horizontal="left" vertical="top" wrapText="1"/>
    </xf>
    <xf numFmtId="3" fontId="0" fillId="0" borderId="0" xfId="0" applyNumberFormat="1" applyFont="1" applyFill="1" applyAlignment="1">
      <alignment horizontal="left" vertical="top" wrapText="1"/>
    </xf>
    <xf numFmtId="164" fontId="0" fillId="0" borderId="0" xfId="0" applyNumberFormat="1" applyFont="1" applyFill="1" applyAlignment="1">
      <alignment horizontal="left" vertical="top" wrapText="1"/>
    </xf>
    <xf numFmtId="2" fontId="0" fillId="0" borderId="0" xfId="0" applyNumberFormat="1" applyFont="1" applyFill="1" applyAlignment="1">
      <alignment horizontal="left" vertical="top" wrapText="1"/>
    </xf>
    <xf numFmtId="0" fontId="0" fillId="7" borderId="0" xfId="0" applyFont="1" applyFill="1" applyAlignment="1">
      <alignment horizontal="left" vertical="top" wrapText="1"/>
    </xf>
    <xf numFmtId="3" fontId="0" fillId="7" borderId="0" xfId="0" applyNumberFormat="1" applyFont="1" applyFill="1" applyAlignment="1">
      <alignment horizontal="left" vertical="top" wrapText="1"/>
    </xf>
    <xf numFmtId="164" fontId="0" fillId="7" borderId="0" xfId="0" applyNumberFormat="1" applyFont="1" applyFill="1" applyAlignment="1">
      <alignment horizontal="left" vertical="top" wrapText="1"/>
    </xf>
    <xf numFmtId="0" fontId="8" fillId="0" borderId="0" xfId="0" applyFont="1" applyAlignment="1"/>
    <xf numFmtId="3" fontId="9" fillId="0" borderId="0" xfId="0" applyNumberFormat="1" applyFont="1" applyAlignment="1"/>
    <xf numFmtId="0" fontId="1" fillId="0" borderId="0" xfId="0" applyFont="1" applyAlignment="1">
      <alignment horizontal="center" vertical="center"/>
    </xf>
    <xf numFmtId="4" fontId="0" fillId="0" borderId="0" xfId="0" applyNumberFormat="1" applyAlignment="1">
      <alignment horizontal="center" vertical="center"/>
    </xf>
    <xf numFmtId="0" fontId="1" fillId="0" borderId="0" xfId="0" applyFont="1" applyAlignment="1">
      <alignment horizontal="center" vertical="center" wrapText="1"/>
    </xf>
    <xf numFmtId="0" fontId="10" fillId="0" borderId="0" xfId="0" applyFont="1"/>
    <xf numFmtId="0" fontId="2" fillId="0" borderId="0" xfId="0" applyFont="1"/>
    <xf numFmtId="3" fontId="7" fillId="9" borderId="0" xfId="0" applyNumberFormat="1" applyFont="1" applyFill="1" applyAlignment="1">
      <alignment horizontal="center"/>
    </xf>
    <xf numFmtId="3" fontId="2" fillId="9" borderId="0" xfId="0" applyNumberFormat="1" applyFont="1" applyFill="1" applyAlignment="1">
      <alignment horizontal="center"/>
    </xf>
    <xf numFmtId="0" fontId="12" fillId="10" borderId="0" xfId="1" applyFill="1" applyAlignment="1">
      <alignment horizontal="center"/>
    </xf>
    <xf numFmtId="0" fontId="12" fillId="12" borderId="0" xfId="1" applyFill="1" applyAlignment="1">
      <alignment horizontal="center"/>
    </xf>
    <xf numFmtId="11" fontId="12" fillId="10" borderId="0" xfId="1" applyNumberFormat="1" applyFill="1" applyAlignment="1">
      <alignment horizontal="center"/>
    </xf>
    <xf numFmtId="3" fontId="0" fillId="12" borderId="0" xfId="0" applyNumberFormat="1" applyFont="1" applyFill="1" applyAlignment="1">
      <alignment horizontal="center" vertical="center" wrapText="1"/>
    </xf>
    <xf numFmtId="0" fontId="0" fillId="12" borderId="0" xfId="0" applyFont="1" applyFill="1" applyAlignment="1">
      <alignment horizontal="center" vertical="center" wrapText="1"/>
    </xf>
    <xf numFmtId="2" fontId="0" fillId="12" borderId="0" xfId="0" applyNumberFormat="1" applyFont="1" applyFill="1" applyAlignment="1">
      <alignment horizontal="center" vertical="center" wrapText="1"/>
    </xf>
    <xf numFmtId="164" fontId="0" fillId="12" borderId="0" xfId="0" applyNumberFormat="1" applyFont="1" applyFill="1" applyAlignment="1">
      <alignment horizontal="center" vertical="center" wrapText="1"/>
    </xf>
    <xf numFmtId="3" fontId="2" fillId="12" borderId="0" xfId="0" applyNumberFormat="1" applyFont="1" applyFill="1" applyAlignment="1">
      <alignment horizontal="center" vertical="center" wrapText="1"/>
    </xf>
    <xf numFmtId="0" fontId="12" fillId="12" borderId="0" xfId="1" applyFill="1" applyAlignment="1">
      <alignment horizontal="center" vertical="center" wrapText="1"/>
    </xf>
    <xf numFmtId="0" fontId="2" fillId="12" borderId="0" xfId="0" applyFont="1" applyFill="1" applyAlignment="1">
      <alignment horizontal="center" vertical="center" wrapText="1"/>
    </xf>
    <xf numFmtId="164" fontId="2" fillId="12" borderId="0" xfId="0" applyNumberFormat="1" applyFont="1" applyFill="1" applyAlignment="1">
      <alignment horizontal="center" vertical="center" wrapText="1"/>
    </xf>
    <xf numFmtId="0" fontId="1" fillId="8" borderId="0" xfId="0" applyFont="1" applyFill="1" applyAlignment="1">
      <alignment horizontal="center" vertical="center" wrapText="1"/>
    </xf>
    <xf numFmtId="0" fontId="0" fillId="8" borderId="0" xfId="0" applyFont="1" applyFill="1" applyAlignment="1">
      <alignment horizontal="center" vertical="center" wrapText="1"/>
    </xf>
    <xf numFmtId="3" fontId="1" fillId="8" borderId="0" xfId="0" applyNumberFormat="1" applyFont="1" applyFill="1" applyAlignment="1">
      <alignment horizontal="center" vertical="center" wrapText="1"/>
    </xf>
    <xf numFmtId="0" fontId="1" fillId="7" borderId="0" xfId="0" applyFont="1" applyFill="1" applyAlignment="1">
      <alignment horizontal="center" vertical="center" wrapText="1"/>
    </xf>
    <xf numFmtId="0" fontId="0" fillId="7" borderId="0" xfId="0" applyFont="1" applyFill="1" applyAlignment="1">
      <alignment horizontal="center" vertical="center" wrapText="1"/>
    </xf>
    <xf numFmtId="3" fontId="0" fillId="7" borderId="0" xfId="0" applyNumberFormat="1" applyFont="1" applyFill="1" applyAlignment="1">
      <alignment horizontal="center" vertical="center" wrapText="1"/>
    </xf>
    <xf numFmtId="3" fontId="1" fillId="7" borderId="0" xfId="0" applyNumberFormat="1" applyFont="1" applyFill="1" applyAlignment="1">
      <alignment horizontal="center" vertical="center" wrapText="1"/>
    </xf>
    <xf numFmtId="0" fontId="2" fillId="8" borderId="0" xfId="0" applyFont="1" applyFill="1" applyAlignment="1">
      <alignment horizontal="center" vertical="center" wrapText="1"/>
    </xf>
    <xf numFmtId="0" fontId="1" fillId="9" borderId="0" xfId="0" applyFont="1" applyFill="1" applyAlignment="1">
      <alignment horizontal="center" vertical="center" wrapText="1"/>
    </xf>
    <xf numFmtId="3" fontId="0" fillId="9" borderId="0" xfId="0" applyNumberFormat="1" applyFont="1" applyFill="1" applyAlignment="1">
      <alignment horizontal="center" vertical="center" wrapText="1"/>
    </xf>
    <xf numFmtId="164" fontId="1" fillId="9" borderId="0" xfId="0" applyNumberFormat="1" applyFont="1" applyFill="1" applyAlignment="1">
      <alignment horizontal="center" vertical="center" wrapText="1"/>
    </xf>
    <xf numFmtId="164" fontId="0" fillId="9" borderId="0" xfId="0" applyNumberFormat="1" applyFont="1" applyFill="1" applyAlignment="1">
      <alignment horizontal="center" vertical="center" wrapText="1"/>
    </xf>
    <xf numFmtId="0" fontId="1" fillId="10" borderId="0" xfId="0" applyFont="1" applyFill="1" applyAlignment="1">
      <alignment horizontal="center" vertical="center" wrapText="1"/>
    </xf>
    <xf numFmtId="164" fontId="1" fillId="10" borderId="0" xfId="0" applyNumberFormat="1" applyFont="1" applyFill="1" applyAlignment="1">
      <alignment horizontal="center" vertical="center" wrapText="1"/>
    </xf>
    <xf numFmtId="0" fontId="1" fillId="11" borderId="0" xfId="0" applyFont="1" applyFill="1" applyAlignment="1">
      <alignment horizontal="center" vertical="center" wrapText="1"/>
    </xf>
    <xf numFmtId="164" fontId="1" fillId="11" borderId="0" xfId="0" applyNumberFormat="1" applyFont="1" applyFill="1" applyAlignment="1">
      <alignment horizontal="center" vertical="center" wrapText="1"/>
    </xf>
    <xf numFmtId="2" fontId="0" fillId="11" borderId="0" xfId="0" applyNumberFormat="1" applyFont="1" applyFill="1" applyAlignment="1">
      <alignment horizontal="center" vertical="center" wrapText="1"/>
    </xf>
    <xf numFmtId="164" fontId="0" fillId="11" borderId="0" xfId="0" applyNumberFormat="1" applyFont="1" applyFill="1" applyAlignment="1">
      <alignment horizontal="center" vertical="center" wrapText="1"/>
    </xf>
    <xf numFmtId="0" fontId="12" fillId="10" borderId="0" xfId="1" applyFill="1" applyAlignment="1">
      <alignment horizontal="center" vertical="center" wrapText="1"/>
    </xf>
    <xf numFmtId="2" fontId="6" fillId="11" borderId="0" xfId="0" applyNumberFormat="1" applyFont="1" applyFill="1" applyAlignment="1">
      <alignment horizontal="center" vertical="center" wrapText="1"/>
    </xf>
    <xf numFmtId="2" fontId="6" fillId="12" borderId="0" xfId="0" applyNumberFormat="1" applyFont="1" applyFill="1" applyAlignment="1">
      <alignment horizontal="center" vertical="center" wrapText="1"/>
    </xf>
    <xf numFmtId="3" fontId="7" fillId="9" borderId="0" xfId="0" applyNumberFormat="1" applyFont="1" applyFill="1" applyAlignment="1">
      <alignment horizontal="center" vertical="center" wrapText="1"/>
    </xf>
    <xf numFmtId="3" fontId="7" fillId="12" borderId="0" xfId="0" applyNumberFormat="1" applyFont="1" applyFill="1" applyAlignment="1">
      <alignment horizontal="center" vertical="center" wrapText="1"/>
    </xf>
    <xf numFmtId="164" fontId="6" fillId="9" borderId="0" xfId="0" applyNumberFormat="1" applyFont="1" applyFill="1" applyAlignment="1">
      <alignment horizontal="center" vertical="center" wrapText="1"/>
    </xf>
    <xf numFmtId="164" fontId="6" fillId="12" borderId="0" xfId="0" applyNumberFormat="1" applyFont="1" applyFill="1" applyAlignment="1">
      <alignment horizontal="center" vertical="center" wrapText="1"/>
    </xf>
    <xf numFmtId="3" fontId="6" fillId="12" borderId="0" xfId="0" applyNumberFormat="1" applyFont="1" applyFill="1" applyAlignment="1">
      <alignment horizontal="center" vertical="center" wrapText="1"/>
    </xf>
    <xf numFmtId="3" fontId="6" fillId="9" borderId="0" xfId="0" applyNumberFormat="1" applyFont="1" applyFill="1" applyAlignment="1">
      <alignment horizontal="center" vertical="center" wrapText="1"/>
    </xf>
    <xf numFmtId="3" fontId="6" fillId="7" borderId="0" xfId="0" applyNumberFormat="1" applyFont="1" applyFill="1" applyAlignment="1">
      <alignment horizontal="center" vertical="center" wrapText="1"/>
    </xf>
    <xf numFmtId="0" fontId="6" fillId="12" borderId="0" xfId="0" applyFont="1" applyFill="1" applyAlignment="1">
      <alignment horizontal="center" vertical="center" wrapText="1"/>
    </xf>
    <xf numFmtId="3" fontId="5" fillId="12" borderId="0" xfId="0" applyNumberFormat="1" applyFont="1" applyFill="1" applyAlignment="1">
      <alignment horizontal="center" vertical="center" wrapText="1"/>
    </xf>
    <xf numFmtId="3" fontId="5" fillId="9" borderId="0" xfId="0" applyNumberFormat="1" applyFont="1" applyFill="1" applyAlignment="1">
      <alignment horizontal="center" vertical="center" wrapText="1"/>
    </xf>
    <xf numFmtId="0" fontId="6" fillId="7" borderId="0" xfId="0" applyFont="1" applyFill="1" applyAlignment="1">
      <alignment horizontal="center" vertical="center" wrapText="1"/>
    </xf>
    <xf numFmtId="3" fontId="1" fillId="9" borderId="0" xfId="0" applyNumberFormat="1" applyFont="1" applyFill="1" applyAlignment="1">
      <alignment horizontal="center" vertical="center" wrapText="1"/>
    </xf>
    <xf numFmtId="2" fontId="1" fillId="11" borderId="0" xfId="0" applyNumberFormat="1" applyFont="1" applyFill="1" applyAlignment="1">
      <alignment horizontal="center" vertical="center" wrapText="1"/>
    </xf>
    <xf numFmtId="0" fontId="0" fillId="0" borderId="0" xfId="0" applyFont="1" applyAlignment="1">
      <alignment horizontal="center" vertical="center"/>
    </xf>
    <xf numFmtId="3" fontId="2" fillId="0" borderId="0" xfId="0" applyNumberFormat="1" applyFont="1"/>
    <xf numFmtId="0" fontId="0" fillId="0" borderId="0" xfId="0" applyFill="1"/>
    <xf numFmtId="0" fontId="10" fillId="0" borderId="0" xfId="0" applyFont="1" applyAlignment="1">
      <alignment horizontal="center"/>
    </xf>
    <xf numFmtId="0" fontId="5" fillId="12" borderId="0" xfId="0" applyFont="1" applyFill="1"/>
    <xf numFmtId="0" fontId="15" fillId="12" borderId="0" xfId="0" applyFont="1" applyFill="1"/>
    <xf numFmtId="0" fontId="0" fillId="5" borderId="0" xfId="0" applyFill="1" applyAlignment="1">
      <alignment horizontal="left" wrapText="1"/>
    </xf>
    <xf numFmtId="3" fontId="0" fillId="7" borderId="0" xfId="0" applyNumberFormat="1" applyFont="1" applyFill="1" applyAlignment="1">
      <alignment horizontal="center"/>
    </xf>
    <xf numFmtId="0" fontId="0" fillId="10" borderId="0" xfId="0" applyFill="1" applyAlignment="1">
      <alignment horizontal="center" shrinkToFit="1"/>
    </xf>
    <xf numFmtId="0" fontId="0" fillId="12" borderId="0" xfId="0" applyFill="1" applyAlignment="1">
      <alignment horizontal="center" shrinkToFit="1"/>
    </xf>
    <xf numFmtId="0" fontId="0" fillId="7" borderId="0" xfId="0" quotePrefix="1" applyFill="1" applyAlignment="1">
      <alignment vertical="top" wrapText="1"/>
    </xf>
    <xf numFmtId="0" fontId="0" fillId="0" borderId="0" xfId="0" quotePrefix="1" applyFill="1" applyAlignment="1">
      <alignment vertical="top" wrapText="1"/>
    </xf>
    <xf numFmtId="0" fontId="0" fillId="0" borderId="0" xfId="0" quotePrefix="1" applyAlignment="1">
      <alignment vertical="top" wrapText="1"/>
    </xf>
    <xf numFmtId="0" fontId="0" fillId="12" borderId="0" xfId="0" quotePrefix="1" applyFill="1" applyAlignment="1">
      <alignment vertical="top" wrapText="1"/>
    </xf>
    <xf numFmtId="1" fontId="1" fillId="12" borderId="0" xfId="0" applyNumberFormat="1" applyFont="1" applyFill="1" applyAlignment="1">
      <alignment horizontal="center"/>
    </xf>
    <xf numFmtId="0" fontId="0" fillId="10" borderId="0" xfId="0" applyFill="1" applyAlignment="1">
      <alignment horizontal="center"/>
    </xf>
    <xf numFmtId="1" fontId="1" fillId="10" borderId="0" xfId="0" applyNumberFormat="1" applyFont="1" applyFill="1" applyAlignment="1">
      <alignment horizontal="center"/>
    </xf>
    <xf numFmtId="1" fontId="1" fillId="8" borderId="0" xfId="0" applyNumberFormat="1" applyFont="1" applyFill="1" applyAlignment="1">
      <alignment horizontal="center"/>
    </xf>
    <xf numFmtId="1" fontId="1" fillId="11" borderId="0" xfId="0" applyNumberFormat="1" applyFont="1" applyFill="1" applyAlignment="1">
      <alignment horizontal="center"/>
    </xf>
    <xf numFmtId="0" fontId="16" fillId="0" borderId="0" xfId="0" applyFont="1"/>
    <xf numFmtId="0" fontId="17" fillId="0" borderId="0" xfId="0" applyFont="1" applyFill="1"/>
    <xf numFmtId="3" fontId="17" fillId="0" borderId="0" xfId="0" applyNumberFormat="1" applyFont="1" applyFill="1"/>
    <xf numFmtId="2" fontId="0" fillId="9" borderId="0" xfId="0" applyNumberFormat="1" applyFill="1" applyAlignment="1">
      <alignment horizontal="center"/>
    </xf>
    <xf numFmtId="2" fontId="0" fillId="0" borderId="0" xfId="0" applyNumberFormat="1" applyFill="1" applyAlignment="1">
      <alignment horizontal="center"/>
    </xf>
    <xf numFmtId="0" fontId="0" fillId="0" borderId="0" xfId="0" applyFont="1"/>
    <xf numFmtId="3" fontId="0" fillId="0" borderId="0" xfId="0" applyNumberFormat="1" applyFont="1"/>
    <xf numFmtId="2" fontId="0" fillId="0" borderId="0" xfId="0" applyNumberFormat="1" applyFont="1" applyAlignment="1">
      <alignment horizontal="left"/>
    </xf>
    <xf numFmtId="0" fontId="18" fillId="0" borderId="0" xfId="2" applyFont="1"/>
    <xf numFmtId="0" fontId="2" fillId="0" borderId="0" xfId="0" applyFont="1" applyFill="1"/>
    <xf numFmtId="3" fontId="2" fillId="0" borderId="0" xfId="0" applyNumberFormat="1" applyFont="1" applyFill="1"/>
    <xf numFmtId="0" fontId="0" fillId="12" borderId="0" xfId="0" applyFill="1" applyAlignment="1">
      <alignment horizontal="left" wrapText="1"/>
    </xf>
    <xf numFmtId="0" fontId="3" fillId="12" borderId="0" xfId="0" applyFont="1" applyFill="1" applyAlignment="1">
      <alignment horizontal="left" wrapText="1"/>
    </xf>
    <xf numFmtId="0" fontId="5" fillId="12" borderId="0" xfId="0" applyFont="1" applyFill="1" applyAlignment="1">
      <alignment horizontal="left"/>
    </xf>
    <xf numFmtId="164" fontId="3" fillId="6" borderId="0" xfId="0" applyNumberFormat="1" applyFont="1" applyFill="1" applyAlignment="1">
      <alignment horizontal="center" vertical="center"/>
    </xf>
    <xf numFmtId="0" fontId="3" fillId="2" borderId="0" xfId="0" applyFont="1" applyFill="1" applyAlignment="1">
      <alignment horizontal="center"/>
    </xf>
    <xf numFmtId="0" fontId="3" fillId="5" borderId="0" xfId="0" applyFont="1" applyFill="1" applyAlignment="1">
      <alignment horizontal="center"/>
    </xf>
    <xf numFmtId="3" fontId="3" fillId="4" borderId="0" xfId="0" applyNumberFormat="1" applyFont="1" applyFill="1" applyAlignment="1">
      <alignment horizontal="center"/>
    </xf>
    <xf numFmtId="164" fontId="3" fillId="3" borderId="0" xfId="0" applyNumberFormat="1" applyFont="1" applyFill="1" applyAlignment="1">
      <alignment horizontal="center"/>
    </xf>
    <xf numFmtId="0" fontId="8" fillId="0" borderId="0" xfId="0" applyFont="1" applyAlignment="1">
      <alignment horizontal="center"/>
    </xf>
    <xf numFmtId="0" fontId="14" fillId="0" borderId="0" xfId="0" applyFont="1" applyAlignment="1">
      <alignment horizontal="center" vertical="center"/>
    </xf>
    <xf numFmtId="0" fontId="5" fillId="0" borderId="0" xfId="0" applyFont="1" applyAlignment="1">
      <alignment horizontal="left"/>
    </xf>
    <xf numFmtId="0" fontId="8" fillId="0" borderId="0" xfId="0" applyFont="1" applyAlignment="1">
      <alignment horizontal="center" wrapText="1"/>
    </xf>
    <xf numFmtId="0" fontId="11" fillId="0" borderId="0" xfId="0" applyFont="1" applyAlignment="1">
      <alignment horizontal="center"/>
    </xf>
    <xf numFmtId="0" fontId="0" fillId="0" borderId="0" xfId="0" applyAlignment="1">
      <alignment horizontal="left" wrapText="1"/>
    </xf>
    <xf numFmtId="0" fontId="19" fillId="0" borderId="0" xfId="0" applyFont="1" applyFill="1" applyAlignment="1">
      <alignment horizontal="center" vertical="center"/>
    </xf>
    <xf numFmtId="3" fontId="10" fillId="0" borderId="0" xfId="0" applyNumberFormat="1" applyFont="1" applyFill="1" applyAlignment="1">
      <alignment horizontal="center"/>
    </xf>
    <xf numFmtId="0" fontId="19" fillId="0" borderId="0" xfId="0" applyFont="1" applyFill="1" applyAlignment="1">
      <alignment horizontal="center"/>
    </xf>
    <xf numFmtId="0" fontId="19" fillId="0" borderId="0" xfId="0" applyFont="1" applyFill="1" applyAlignment="1">
      <alignment horizontal="center" vertical="center" wrapText="1"/>
    </xf>
    <xf numFmtId="0" fontId="10" fillId="0" borderId="0" xfId="0" applyFont="1" applyFill="1"/>
    <xf numFmtId="0" fontId="10" fillId="0" borderId="0" xfId="0" applyFont="1" applyFill="1" applyAlignment="1">
      <alignment horizontal="center"/>
    </xf>
    <xf numFmtId="0" fontId="10" fillId="0" borderId="0" xfId="0" applyFont="1" applyFill="1" applyAlignment="1">
      <alignment horizontal="center" vertical="center"/>
    </xf>
    <xf numFmtId="4" fontId="10" fillId="0" borderId="0" xfId="0" applyNumberFormat="1" applyFont="1" applyFill="1" applyAlignment="1">
      <alignment horizontal="center" vertical="center"/>
    </xf>
    <xf numFmtId="164" fontId="10" fillId="0" borderId="0" xfId="0" applyNumberFormat="1" applyFont="1" applyFill="1" applyAlignment="1">
      <alignment horizontal="center"/>
    </xf>
    <xf numFmtId="165" fontId="10" fillId="0" borderId="0" xfId="0" applyNumberFormat="1" applyFont="1" applyFill="1"/>
    <xf numFmtId="3" fontId="10" fillId="0" borderId="0" xfId="0" applyNumberFormat="1" applyFont="1" applyFill="1"/>
  </cellXfs>
  <cellStyles count="3">
    <cellStyle name="Hyperlink" xfId="1" builtinId="8"/>
    <cellStyle name="Standaard" xfId="0" builtinId="0"/>
    <cellStyle name="Standaard 2" xfId="2" xr:uid="{00000000-0005-0000-0000-000002000000}"/>
  </cellStyles>
  <dxfs count="4">
    <dxf>
      <font>
        <b/>
        <i val="0"/>
        <color theme="9"/>
      </font>
      <fill>
        <patternFill patternType="none">
          <bgColor auto="1"/>
        </patternFill>
      </fill>
    </dxf>
    <dxf>
      <font>
        <b/>
        <i val="0"/>
        <color theme="9"/>
      </font>
    </dxf>
    <dxf>
      <font>
        <b/>
        <i val="0"/>
        <color theme="9"/>
      </font>
    </dxf>
    <dxf>
      <font>
        <b/>
        <i val="0"/>
        <color theme="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50800" cap="rnd">
              <a:solidFill>
                <a:schemeClr val="accent6"/>
              </a:solidFill>
              <a:round/>
            </a:ln>
            <a:effectLst/>
          </c:spPr>
          <c:marker>
            <c:symbol val="none"/>
          </c:marker>
          <c:dLbls>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rgbClr val="FF0000"/>
                    </a:solidFill>
                    <a:latin typeface="+mn-lt"/>
                    <a:ea typeface="+mn-ea"/>
                    <a:cs typeface="+mn-cs"/>
                  </a:defRPr>
                </a:pPr>
                <a:endParaRPr lang="nl-N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Grafiektool!$B$36:$B$110</c:f>
              <c:numCache>
                <c:formatCode>General</c:formatCode>
                <c:ptCount val="75"/>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pt idx="22">
                  <c:v>1968</c:v>
                </c:pt>
                <c:pt idx="23">
                  <c:v>1969</c:v>
                </c:pt>
                <c:pt idx="24">
                  <c:v>1970</c:v>
                </c:pt>
                <c:pt idx="25">
                  <c:v>1971</c:v>
                </c:pt>
                <c:pt idx="26">
                  <c:v>1972</c:v>
                </c:pt>
                <c:pt idx="27">
                  <c:v>1973</c:v>
                </c:pt>
                <c:pt idx="28">
                  <c:v>1974</c:v>
                </c:pt>
                <c:pt idx="29">
                  <c:v>1975</c:v>
                </c:pt>
                <c:pt idx="30">
                  <c:v>1976</c:v>
                </c:pt>
                <c:pt idx="31">
                  <c:v>1977</c:v>
                </c:pt>
                <c:pt idx="32">
                  <c:v>1978</c:v>
                </c:pt>
                <c:pt idx="33">
                  <c:v>1979</c:v>
                </c:pt>
                <c:pt idx="34">
                  <c:v>1980</c:v>
                </c:pt>
                <c:pt idx="35">
                  <c:v>1981</c:v>
                </c:pt>
                <c:pt idx="36">
                  <c:v>1982</c:v>
                </c:pt>
                <c:pt idx="37">
                  <c:v>1983</c:v>
                </c:pt>
                <c:pt idx="38">
                  <c:v>1984</c:v>
                </c:pt>
                <c:pt idx="39">
                  <c:v>1985</c:v>
                </c:pt>
                <c:pt idx="40">
                  <c:v>1986</c:v>
                </c:pt>
                <c:pt idx="41">
                  <c:v>1987</c:v>
                </c:pt>
                <c:pt idx="42">
                  <c:v>1988</c:v>
                </c:pt>
                <c:pt idx="43">
                  <c:v>1989</c:v>
                </c:pt>
                <c:pt idx="44">
                  <c:v>1990</c:v>
                </c:pt>
                <c:pt idx="45">
                  <c:v>1991</c:v>
                </c:pt>
                <c:pt idx="46">
                  <c:v>1992</c:v>
                </c:pt>
                <c:pt idx="47">
                  <c:v>1993</c:v>
                </c:pt>
                <c:pt idx="48">
                  <c:v>1994</c:v>
                </c:pt>
                <c:pt idx="49">
                  <c:v>1995</c:v>
                </c:pt>
                <c:pt idx="50">
                  <c:v>1996</c:v>
                </c:pt>
                <c:pt idx="51">
                  <c:v>1997</c:v>
                </c:pt>
                <c:pt idx="52">
                  <c:v>1998</c:v>
                </c:pt>
                <c:pt idx="53">
                  <c:v>1999</c:v>
                </c:pt>
                <c:pt idx="54">
                  <c:v>2000</c:v>
                </c:pt>
                <c:pt idx="55">
                  <c:v>2001</c:v>
                </c:pt>
                <c:pt idx="56">
                  <c:v>2002</c:v>
                </c:pt>
                <c:pt idx="57">
                  <c:v>2003</c:v>
                </c:pt>
                <c:pt idx="58">
                  <c:v>2004</c:v>
                </c:pt>
                <c:pt idx="59">
                  <c:v>2005</c:v>
                </c:pt>
                <c:pt idx="60">
                  <c:v>2006</c:v>
                </c:pt>
                <c:pt idx="61">
                  <c:v>2007</c:v>
                </c:pt>
                <c:pt idx="62">
                  <c:v>2008</c:v>
                </c:pt>
                <c:pt idx="63">
                  <c:v>2009</c:v>
                </c:pt>
                <c:pt idx="64">
                  <c:v>2010</c:v>
                </c:pt>
                <c:pt idx="65">
                  <c:v>2011</c:v>
                </c:pt>
                <c:pt idx="66">
                  <c:v>2012</c:v>
                </c:pt>
                <c:pt idx="67">
                  <c:v>2013</c:v>
                </c:pt>
                <c:pt idx="68">
                  <c:v>2014</c:v>
                </c:pt>
                <c:pt idx="69">
                  <c:v>2015</c:v>
                </c:pt>
                <c:pt idx="70">
                  <c:v>2016</c:v>
                </c:pt>
                <c:pt idx="71">
                  <c:v>2017</c:v>
                </c:pt>
                <c:pt idx="72">
                  <c:v>2018</c:v>
                </c:pt>
                <c:pt idx="73">
                  <c:v>2019</c:v>
                </c:pt>
                <c:pt idx="74">
                  <c:v>2020</c:v>
                </c:pt>
              </c:numCache>
            </c:numRef>
          </c:cat>
          <c:val>
            <c:numRef>
              <c:f>Grafiektool!$K$36:$K$110</c:f>
              <c:numCache>
                <c:formatCode>#,##0.0</c:formatCode>
                <c:ptCount val="75"/>
                <c:pt idx="0">
                  <c:v>0</c:v>
                </c:pt>
                <c:pt idx="1">
                  <c:v>256516388.17835504</c:v>
                </c:pt>
                <c:pt idx="2">
                  <c:v>207867417.56700113</c:v>
                </c:pt>
                <c:pt idx="3">
                  <c:v>0</c:v>
                </c:pt>
                <c:pt idx="4">
                  <c:v>0</c:v>
                </c:pt>
                <c:pt idx="5">
                  <c:v>172972553.71005791</c:v>
                </c:pt>
                <c:pt idx="6">
                  <c:v>180834942.51506054</c:v>
                </c:pt>
                <c:pt idx="7">
                  <c:v>185552375.79806212</c:v>
                </c:pt>
                <c:pt idx="8">
                  <c:v>202607711.51352939</c:v>
                </c:pt>
                <c:pt idx="9">
                  <c:v>216635609.1059078</c:v>
                </c:pt>
                <c:pt idx="10">
                  <c:v>235894502.23262841</c:v>
                </c:pt>
                <c:pt idx="11">
                  <c:v>221497185.19495624</c:v>
                </c:pt>
                <c:pt idx="12">
                  <c:v>220483498.86480951</c:v>
                </c:pt>
                <c:pt idx="13">
                  <c:v>191868451.23481694</c:v>
                </c:pt>
                <c:pt idx="14">
                  <c:v>194988263.45001721</c:v>
                </c:pt>
                <c:pt idx="15">
                  <c:v>189172487.64734545</c:v>
                </c:pt>
                <c:pt idx="16">
                  <c:v>185645228.30946559</c:v>
                </c:pt>
                <c:pt idx="17">
                  <c:v>179893058.81281754</c:v>
                </c:pt>
                <c:pt idx="18">
                  <c:v>169925991.6419878</c:v>
                </c:pt>
                <c:pt idx="19">
                  <c:v>164880176.96785176</c:v>
                </c:pt>
                <c:pt idx="20">
                  <c:v>166377624.99108163</c:v>
                </c:pt>
                <c:pt idx="21">
                  <c:v>163357400.65185663</c:v>
                </c:pt>
                <c:pt idx="22">
                  <c:v>150219058.51990855</c:v>
                </c:pt>
                <c:pt idx="23">
                  <c:v>138442096.36651435</c:v>
                </c:pt>
                <c:pt idx="24">
                  <c:v>133121979.0355414</c:v>
                </c:pt>
                <c:pt idx="25">
                  <c:v>141027621.66991881</c:v>
                </c:pt>
                <c:pt idx="26">
                  <c:v>136053983.23783487</c:v>
                </c:pt>
                <c:pt idx="27">
                  <c:v>142407550.89306384</c:v>
                </c:pt>
                <c:pt idx="28">
                  <c:v>149923727.07720086</c:v>
                </c:pt>
                <c:pt idx="29">
                  <c:v>154980138.32012519</c:v>
                </c:pt>
                <c:pt idx="30">
                  <c:v>147759313.63893771</c:v>
                </c:pt>
                <c:pt idx="31">
                  <c:v>161138070.50616276</c:v>
                </c:pt>
                <c:pt idx="32">
                  <c:v>188227377.90820441</c:v>
                </c:pt>
                <c:pt idx="33">
                  <c:v>180063530.87777635</c:v>
                </c:pt>
                <c:pt idx="34">
                  <c:v>180063530.87777632</c:v>
                </c:pt>
                <c:pt idx="35">
                  <c:v>167964538.13327956</c:v>
                </c:pt>
                <c:pt idx="36">
                  <c:v>141266009.73295587</c:v>
                </c:pt>
                <c:pt idx="37">
                  <c:v>142507863.97617686</c:v>
                </c:pt>
                <c:pt idx="38">
                  <c:v>112898143.81422628</c:v>
                </c:pt>
                <c:pt idx="39">
                  <c:v>106713312.67131838</c:v>
                </c:pt>
                <c:pt idx="40">
                  <c:v>106568977.62559095</c:v>
                </c:pt>
                <c:pt idx="41">
                  <c:v>114419627.06783257</c:v>
                </c:pt>
                <c:pt idx="42">
                  <c:v>113555726.35184503</c:v>
                </c:pt>
                <c:pt idx="43">
                  <c:v>118014167.3806369</c:v>
                </c:pt>
                <c:pt idx="44">
                  <c:v>111035590.44120386</c:v>
                </c:pt>
                <c:pt idx="45">
                  <c:v>115651398.80094276</c:v>
                </c:pt>
                <c:pt idx="46">
                  <c:v>101310268.49425817</c:v>
                </c:pt>
                <c:pt idx="47">
                  <c:v>113136770.40375935</c:v>
                </c:pt>
                <c:pt idx="48">
                  <c:v>110055224.12817058</c:v>
                </c:pt>
                <c:pt idx="49">
                  <c:v>113552697.85887861</c:v>
                </c:pt>
                <c:pt idx="50">
                  <c:v>113572907.88506341</c:v>
                </c:pt>
                <c:pt idx="51">
                  <c:v>127991413.59388423</c:v>
                </c:pt>
                <c:pt idx="52">
                  <c:v>138701167.70635194</c:v>
                </c:pt>
                <c:pt idx="53">
                  <c:v>121969144.56090514</c:v>
                </c:pt>
                <c:pt idx="54">
                  <c:v>146043609.6263546</c:v>
                </c:pt>
                <c:pt idx="55">
                  <c:v>161351943.14091602</c:v>
                </c:pt>
                <c:pt idx="56">
                  <c:v>164452904.94600001</c:v>
                </c:pt>
                <c:pt idx="57">
                  <c:v>167966092.80000001</c:v>
                </c:pt>
                <c:pt idx="58">
                  <c:v>156719700</c:v>
                </c:pt>
                <c:pt idx="59">
                  <c:v>135200000</c:v>
                </c:pt>
                <c:pt idx="60">
                  <c:v>154203758.65479726</c:v>
                </c:pt>
                <c:pt idx="61">
                  <c:v>155474816.38979107</c:v>
                </c:pt>
                <c:pt idx="62">
                  <c:v>156811657.13734293</c:v>
                </c:pt>
                <c:pt idx="63">
                  <c:v>188551805.46280611</c:v>
                </c:pt>
                <c:pt idx="64">
                  <c:v>203272176.08884236</c:v>
                </c:pt>
                <c:pt idx="65">
                  <c:v>217358646.57687309</c:v>
                </c:pt>
                <c:pt idx="66">
                  <c:v>216121646.14919987</c:v>
                </c:pt>
                <c:pt idx="67">
                  <c:v>215074290.38639641</c:v>
                </c:pt>
                <c:pt idx="68">
                  <c:v>213456933.7710579</c:v>
                </c:pt>
                <c:pt idx="69">
                  <c:v>233987607.08065787</c:v>
                </c:pt>
                <c:pt idx="70">
                  <c:v>243353458.6852397</c:v>
                </c:pt>
                <c:pt idx="71">
                  <c:v>251838903.17300531</c:v>
                </c:pt>
                <c:pt idx="72">
                  <c:v>256159659.62190151</c:v>
                </c:pt>
                <c:pt idx="73">
                  <c:v>277888874.79666662</c:v>
                </c:pt>
                <c:pt idx="74">
                  <c:v>119641306.9088463</c:v>
                </c:pt>
              </c:numCache>
            </c:numRef>
          </c:val>
          <c:smooth val="0"/>
          <c:extLst xmlns:c15="http://schemas.microsoft.com/office/drawing/2012/chart">
            <c:ext xmlns:c16="http://schemas.microsoft.com/office/drawing/2014/chart" uri="{C3380CC4-5D6E-409C-BE32-E72D297353CC}">
              <c16:uniqueId val="{00000001-3818-49FD-9273-3E5155F86933}"/>
            </c:ext>
          </c:extLst>
        </c:ser>
        <c:dLbls>
          <c:showLegendKey val="0"/>
          <c:showVal val="0"/>
          <c:showCatName val="0"/>
          <c:showSerName val="0"/>
          <c:showPercent val="0"/>
          <c:showBubbleSize val="0"/>
        </c:dLbls>
        <c:dropLines>
          <c:spPr>
            <a:ln w="6350" cap="rnd" cmpd="sng" algn="ctr">
              <a:solidFill>
                <a:schemeClr val="accent6">
                  <a:alpha val="50000"/>
                </a:schemeClr>
              </a:solidFill>
              <a:prstDash val="dash"/>
              <a:round/>
            </a:ln>
            <a:effectLst/>
          </c:spPr>
        </c:dropLines>
        <c:smooth val="0"/>
        <c:axId val="101458000"/>
        <c:axId val="101458560"/>
        <c:extLst/>
      </c:lineChart>
      <c:catAx>
        <c:axId val="101458000"/>
        <c:scaling>
          <c:orientation val="minMax"/>
        </c:scaling>
        <c:delete val="0"/>
        <c:axPos val="b"/>
        <c:numFmt formatCode="General" sourceLinked="1"/>
        <c:majorTickMark val="none"/>
        <c:minorTickMark val="none"/>
        <c:tickLblPos val="nextTo"/>
        <c:spPr>
          <a:noFill/>
          <a:ln w="9525" cap="flat" cmpd="sng" algn="ctr">
            <a:solidFill>
              <a:schemeClr val="tx2"/>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01458560"/>
        <c:crosses val="autoZero"/>
        <c:auto val="1"/>
        <c:lblAlgn val="ctr"/>
        <c:lblOffset val="100"/>
        <c:noMultiLvlLbl val="0"/>
      </c:catAx>
      <c:valAx>
        <c:axId val="101458560"/>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01458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3</xdr:row>
      <xdr:rowOff>9525</xdr:rowOff>
    </xdr:from>
    <xdr:to>
      <xdr:col>9</xdr:col>
      <xdr:colOff>152400</xdr:colOff>
      <xdr:row>9</xdr:row>
      <xdr:rowOff>120650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6425" y="819150"/>
          <a:ext cx="3762375" cy="1254125"/>
        </a:xfrm>
        <a:prstGeom prst="rect">
          <a:avLst/>
        </a:prstGeom>
      </xdr:spPr>
    </xdr:pic>
    <xdr:clientData/>
  </xdr:twoCellAnchor>
  <xdr:twoCellAnchor editAs="oneCell">
    <xdr:from>
      <xdr:col>0</xdr:col>
      <xdr:colOff>495301</xdr:colOff>
      <xdr:row>3</xdr:row>
      <xdr:rowOff>9525</xdr:rowOff>
    </xdr:from>
    <xdr:to>
      <xdr:col>3</xdr:col>
      <xdr:colOff>77649</xdr:colOff>
      <xdr:row>9</xdr:row>
      <xdr:rowOff>114300</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301" y="805392"/>
          <a:ext cx="1461948" cy="1222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8</xdr:row>
      <xdr:rowOff>14286</xdr:rowOff>
    </xdr:from>
    <xdr:to>
      <xdr:col>13</xdr:col>
      <xdr:colOff>261257</xdr:colOff>
      <xdr:row>33</xdr:row>
      <xdr:rowOff>0</xdr:rowOff>
    </xdr:to>
    <xdr:graphicFrame macro="">
      <xdr:nvGraphicFramePr>
        <xdr:cNvPr id="5" name="Grafiek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212745"/>
      </a:dk2>
      <a:lt2>
        <a:srgbClr val="B4DCFA"/>
      </a:lt2>
      <a:accent1>
        <a:srgbClr val="4E67C8"/>
      </a:accent1>
      <a:accent2>
        <a:srgbClr val="5ECCF3"/>
      </a:accent2>
      <a:accent3>
        <a:srgbClr val="A7EA52"/>
      </a:accent3>
      <a:accent4>
        <a:srgbClr val="FFC000"/>
      </a:accent4>
      <a:accent5>
        <a:srgbClr val="FF8021"/>
      </a:accent5>
      <a:accent6>
        <a:srgbClr val="F14124"/>
      </a:accent6>
      <a:hlink>
        <a:srgbClr val="56C7AA"/>
      </a:hlink>
      <a:folHlink>
        <a:srgbClr val="59A8D1"/>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film-bioscoopbranche.nl/periodicals/JRV/1996" TargetMode="External"/><Relationship Id="rId21" Type="http://schemas.openxmlformats.org/officeDocument/2006/relationships/hyperlink" Target="http://film-bioscoopbranche.nl/periodicals/JRV/1991" TargetMode="External"/><Relationship Id="rId42" Type="http://schemas.openxmlformats.org/officeDocument/2006/relationships/hyperlink" Target="https://www.denvbf.nl/files/2012-jaarverslag-nvb-nvf.pdf" TargetMode="External"/><Relationship Id="rId47" Type="http://schemas.openxmlformats.org/officeDocument/2006/relationships/hyperlink" Target="http://film-bioscoopbranche.nl/periodicals/JRV/1970" TargetMode="External"/><Relationship Id="rId63" Type="http://schemas.openxmlformats.org/officeDocument/2006/relationships/hyperlink" Target="http://film-bioscoopbranche.nl/periodicals/JRV/1955" TargetMode="External"/><Relationship Id="rId68" Type="http://schemas.openxmlformats.org/officeDocument/2006/relationships/hyperlink" Target="http://film-bioscoopbranche.nl/periodicals/JRV/1945" TargetMode="External"/><Relationship Id="rId2" Type="http://schemas.openxmlformats.org/officeDocument/2006/relationships/hyperlink" Target="http://film-bioscoopbranche.nl/periodicals/JRV/1972" TargetMode="External"/><Relationship Id="rId16" Type="http://schemas.openxmlformats.org/officeDocument/2006/relationships/hyperlink" Target="http://film-bioscoopbranche.nl/periodicals/JRV/1986" TargetMode="External"/><Relationship Id="rId29" Type="http://schemas.openxmlformats.org/officeDocument/2006/relationships/hyperlink" Target="http://film-bioscoopbranche.nl/periodicals/JRV/1999" TargetMode="External"/><Relationship Id="rId11" Type="http://schemas.openxmlformats.org/officeDocument/2006/relationships/hyperlink" Target="http://film-bioscoopbranche.nl/periodicals/JRV/1981" TargetMode="External"/><Relationship Id="rId24" Type="http://schemas.openxmlformats.org/officeDocument/2006/relationships/hyperlink" Target="http://film-bioscoopbranche.nl/periodicals/JRV/1994" TargetMode="External"/><Relationship Id="rId32" Type="http://schemas.openxmlformats.org/officeDocument/2006/relationships/hyperlink" Target="http://film-bioscoopbranche.nl/periodicals/JRV/2002" TargetMode="External"/><Relationship Id="rId37" Type="http://schemas.openxmlformats.org/officeDocument/2006/relationships/hyperlink" Target="http://film-bioscoopbranche.nl/periodicals/JRV/2008" TargetMode="External"/><Relationship Id="rId40" Type="http://schemas.openxmlformats.org/officeDocument/2006/relationships/hyperlink" Target="http://film-bioscoopbranche.nl/periodicals/JRV/2010" TargetMode="External"/><Relationship Id="rId45" Type="http://schemas.openxmlformats.org/officeDocument/2006/relationships/hyperlink" Target="https://www.denvbf.nl/files/2015-jaarverslag-nvbf-en-nvf-printversie.pdf" TargetMode="External"/><Relationship Id="rId53" Type="http://schemas.openxmlformats.org/officeDocument/2006/relationships/hyperlink" Target="http://www.film-bioscoopbranche.nl/periodicals/JRV/1965" TargetMode="External"/><Relationship Id="rId58" Type="http://schemas.openxmlformats.org/officeDocument/2006/relationships/hyperlink" Target="http://film-bioscoopbranche.nl/periodicals/JRV/1950" TargetMode="External"/><Relationship Id="rId66" Type="http://schemas.openxmlformats.org/officeDocument/2006/relationships/hyperlink" Target="http://film-bioscoopbranche.nl/periodicals/JRV/1958" TargetMode="External"/><Relationship Id="rId74" Type="http://schemas.openxmlformats.org/officeDocument/2006/relationships/hyperlink" Target="https://www.denvbf.nl/files/statistieken-jaarverslag-2019-4-juni-2020-def.pdf" TargetMode="External"/><Relationship Id="rId5" Type="http://schemas.openxmlformats.org/officeDocument/2006/relationships/hyperlink" Target="http://film-bioscoopbranche.nl/periodicals/JRV/1975" TargetMode="External"/><Relationship Id="rId61" Type="http://schemas.openxmlformats.org/officeDocument/2006/relationships/hyperlink" Target="http://film-bioscoopbranche.nl/periodicals/JRV/1953" TargetMode="External"/><Relationship Id="rId19" Type="http://schemas.openxmlformats.org/officeDocument/2006/relationships/hyperlink" Target="http://film-bioscoopbranche.nl/periodicals/JRV/1989" TargetMode="External"/><Relationship Id="rId14" Type="http://schemas.openxmlformats.org/officeDocument/2006/relationships/hyperlink" Target="http://film-bioscoopbranche.nl/periodicals/JRV/1984" TargetMode="External"/><Relationship Id="rId22" Type="http://schemas.openxmlformats.org/officeDocument/2006/relationships/hyperlink" Target="http://film-bioscoopbranche.nl/periodicals/JRV/1992" TargetMode="External"/><Relationship Id="rId27" Type="http://schemas.openxmlformats.org/officeDocument/2006/relationships/hyperlink" Target="http://film-bioscoopbranche.nl/periodicals/JRV/1997" TargetMode="External"/><Relationship Id="rId30" Type="http://schemas.openxmlformats.org/officeDocument/2006/relationships/hyperlink" Target="http://film-bioscoopbranche.nl/periodicals/JRV/2000" TargetMode="External"/><Relationship Id="rId35" Type="http://schemas.openxmlformats.org/officeDocument/2006/relationships/hyperlink" Target="http://film-bioscoopbranche.nl/periodicals/JRV/2006" TargetMode="External"/><Relationship Id="rId43" Type="http://schemas.openxmlformats.org/officeDocument/2006/relationships/hyperlink" Target="https://www.denvbf.nl/files/2013-jaarverslag-nvb-nvf.pdf" TargetMode="External"/><Relationship Id="rId48" Type="http://schemas.openxmlformats.org/officeDocument/2006/relationships/hyperlink" Target="http://www.film-bioscoopbranche.nl/periodicals/JRV/1960" TargetMode="External"/><Relationship Id="rId56" Type="http://schemas.openxmlformats.org/officeDocument/2006/relationships/hyperlink" Target="http://film-bioscoopbranche.nl/periodicals/JRV/1968" TargetMode="External"/><Relationship Id="rId64" Type="http://schemas.openxmlformats.org/officeDocument/2006/relationships/hyperlink" Target="http://film-bioscoopbranche.nl/periodicals/JRV/1956" TargetMode="External"/><Relationship Id="rId69" Type="http://schemas.openxmlformats.org/officeDocument/2006/relationships/hyperlink" Target="http://film-bioscoopbranche.nl/periodicals/JRV/1947" TargetMode="External"/><Relationship Id="rId8" Type="http://schemas.openxmlformats.org/officeDocument/2006/relationships/hyperlink" Target="http://film-bioscoopbranche.nl/periodicals/JRV/1978" TargetMode="External"/><Relationship Id="rId51" Type="http://schemas.openxmlformats.org/officeDocument/2006/relationships/hyperlink" Target="http://www.film-bioscoopbranche.nl/periodicals/JRV/1963" TargetMode="External"/><Relationship Id="rId72" Type="http://schemas.openxmlformats.org/officeDocument/2006/relationships/hyperlink" Target="https://www.denvbf.nl/files/2017-jaarverslag-nvbf.pdf" TargetMode="External"/><Relationship Id="rId3" Type="http://schemas.openxmlformats.org/officeDocument/2006/relationships/hyperlink" Target="http://film-bioscoopbranche.nl/periodicals/JRV/1973" TargetMode="External"/><Relationship Id="rId12" Type="http://schemas.openxmlformats.org/officeDocument/2006/relationships/hyperlink" Target="http://film-bioscoopbranche.nl/periodicals/JRV/1982" TargetMode="External"/><Relationship Id="rId17" Type="http://schemas.openxmlformats.org/officeDocument/2006/relationships/hyperlink" Target="http://film-bioscoopbranche.nl/periodicals/JRV/1987" TargetMode="External"/><Relationship Id="rId25" Type="http://schemas.openxmlformats.org/officeDocument/2006/relationships/hyperlink" Target="http://film-bioscoopbranche.nl/periodicals/JRV/1995" TargetMode="External"/><Relationship Id="rId33" Type="http://schemas.openxmlformats.org/officeDocument/2006/relationships/hyperlink" Target="http://film-bioscoopbranche.nl/periodicals/JRV/2003" TargetMode="External"/><Relationship Id="rId38" Type="http://schemas.openxmlformats.org/officeDocument/2006/relationships/hyperlink" Target="http://film-bioscoopbranche.nl/periodicals/JRV/2009" TargetMode="External"/><Relationship Id="rId46" Type="http://schemas.openxmlformats.org/officeDocument/2006/relationships/hyperlink" Target="https://www.denvbf.nl/files/2016-jaarverslag-nvbf-online.pdf" TargetMode="External"/><Relationship Id="rId59" Type="http://schemas.openxmlformats.org/officeDocument/2006/relationships/hyperlink" Target="http://film-bioscoopbranche.nl/periodicals/JRV/1951" TargetMode="External"/><Relationship Id="rId67" Type="http://schemas.openxmlformats.org/officeDocument/2006/relationships/hyperlink" Target="http://film-bioscoopbranche.nl/periodicals/JRV/1959" TargetMode="External"/><Relationship Id="rId20" Type="http://schemas.openxmlformats.org/officeDocument/2006/relationships/hyperlink" Target="http://film-bioscoopbranche.nl/periodicals/JRV/1990" TargetMode="External"/><Relationship Id="rId41" Type="http://schemas.openxmlformats.org/officeDocument/2006/relationships/hyperlink" Target="http://film-bioscoopbranche.nl/periodicals/JRV/2011" TargetMode="External"/><Relationship Id="rId54" Type="http://schemas.openxmlformats.org/officeDocument/2006/relationships/hyperlink" Target="http://www.film-bioscoopbranche.nl/periodicals/JRV/1966" TargetMode="External"/><Relationship Id="rId62" Type="http://schemas.openxmlformats.org/officeDocument/2006/relationships/hyperlink" Target="http://film-bioscoopbranche.nl/periodicals/JRV/1954" TargetMode="External"/><Relationship Id="rId70" Type="http://schemas.openxmlformats.org/officeDocument/2006/relationships/hyperlink" Target="http://film-bioscoopbranche.nl/periodicals/JRV/1948" TargetMode="External"/><Relationship Id="rId75" Type="http://schemas.openxmlformats.org/officeDocument/2006/relationships/hyperlink" Target="https://www.denvbf.nl/files/20210105-pb-fdn-en-nvbf-perspresentatie.pdf" TargetMode="External"/><Relationship Id="rId1" Type="http://schemas.openxmlformats.org/officeDocument/2006/relationships/hyperlink" Target="http://film-bioscoopbranche.nl/periodicals/JRV/1971" TargetMode="External"/><Relationship Id="rId6" Type="http://schemas.openxmlformats.org/officeDocument/2006/relationships/hyperlink" Target="http://film-bioscoopbranche.nl/periodicals/JRV/1976" TargetMode="External"/><Relationship Id="rId15" Type="http://schemas.openxmlformats.org/officeDocument/2006/relationships/hyperlink" Target="http://film-bioscoopbranche.nl/periodicals/JRV/1985" TargetMode="External"/><Relationship Id="rId23" Type="http://schemas.openxmlformats.org/officeDocument/2006/relationships/hyperlink" Target="http://film-bioscoopbranche.nl/periodicals/JRV/1993" TargetMode="External"/><Relationship Id="rId28" Type="http://schemas.openxmlformats.org/officeDocument/2006/relationships/hyperlink" Target="http://film-bioscoopbranche.nl/periodicals/JRV/1998" TargetMode="External"/><Relationship Id="rId36" Type="http://schemas.openxmlformats.org/officeDocument/2006/relationships/hyperlink" Target="http://film-bioscoopbranche.nl/periodicals/JRV/2007" TargetMode="External"/><Relationship Id="rId49" Type="http://schemas.openxmlformats.org/officeDocument/2006/relationships/hyperlink" Target="http://www.film-bioscoopbranche.nl/periodicals/JRV/1961" TargetMode="External"/><Relationship Id="rId57" Type="http://schemas.openxmlformats.org/officeDocument/2006/relationships/hyperlink" Target="http://film-bioscoopbranche.nl/periodicals/JRV/1969" TargetMode="External"/><Relationship Id="rId10" Type="http://schemas.openxmlformats.org/officeDocument/2006/relationships/hyperlink" Target="http://film-bioscoopbranche.nl/periodicals/JRV/1980" TargetMode="External"/><Relationship Id="rId31" Type="http://schemas.openxmlformats.org/officeDocument/2006/relationships/hyperlink" Target="http://film-bioscoopbranche.nl/periodicals/JRV/2001" TargetMode="External"/><Relationship Id="rId44" Type="http://schemas.openxmlformats.org/officeDocument/2006/relationships/hyperlink" Target="https://www.denvbf.nl/files/2014-jaarverslag-nvb-nvf.pdf" TargetMode="External"/><Relationship Id="rId52" Type="http://schemas.openxmlformats.org/officeDocument/2006/relationships/hyperlink" Target="http://www.film-bioscoopbranche.nl/periodicals/JRV/1964" TargetMode="External"/><Relationship Id="rId60" Type="http://schemas.openxmlformats.org/officeDocument/2006/relationships/hyperlink" Target="http://film-bioscoopbranche.nl/periodicals/JRV/1952" TargetMode="External"/><Relationship Id="rId65" Type="http://schemas.openxmlformats.org/officeDocument/2006/relationships/hyperlink" Target="http://film-bioscoopbranche.nl/periodicals/JRV/1957" TargetMode="External"/><Relationship Id="rId73" Type="http://schemas.openxmlformats.org/officeDocument/2006/relationships/hyperlink" Target="https://www.denvbf.nl/files/2018-jaarverslag-nvbf-printversie-1.pdf" TargetMode="External"/><Relationship Id="rId4" Type="http://schemas.openxmlformats.org/officeDocument/2006/relationships/hyperlink" Target="http://film-bioscoopbranche.nl/periodicals/JRV/1974" TargetMode="External"/><Relationship Id="rId9" Type="http://schemas.openxmlformats.org/officeDocument/2006/relationships/hyperlink" Target="http://film-bioscoopbranche.nl/periodicals/JRV/1979" TargetMode="External"/><Relationship Id="rId13" Type="http://schemas.openxmlformats.org/officeDocument/2006/relationships/hyperlink" Target="http://film-bioscoopbranche.nl/periodicals/JRV/1984" TargetMode="External"/><Relationship Id="rId18" Type="http://schemas.openxmlformats.org/officeDocument/2006/relationships/hyperlink" Target="http://film-bioscoopbranche.nl/periodicals/JRV/1988" TargetMode="External"/><Relationship Id="rId39" Type="http://schemas.openxmlformats.org/officeDocument/2006/relationships/hyperlink" Target="http://film-bioscoopbranche.nl/periodicals/JRV/2009" TargetMode="External"/><Relationship Id="rId34" Type="http://schemas.openxmlformats.org/officeDocument/2006/relationships/hyperlink" Target="http://film-bioscoopbranche.nl/periodicals/JRV/2004" TargetMode="External"/><Relationship Id="rId50" Type="http://schemas.openxmlformats.org/officeDocument/2006/relationships/hyperlink" Target="http://www.film-bioscoopbranche.nl/periodicals/JRV/1962" TargetMode="External"/><Relationship Id="rId55" Type="http://schemas.openxmlformats.org/officeDocument/2006/relationships/hyperlink" Target="http://www.film-bioscoopbranche.nl/periodicals/JRV/1967" TargetMode="External"/><Relationship Id="rId76" Type="http://schemas.openxmlformats.org/officeDocument/2006/relationships/printerSettings" Target="../printerSettings/printerSettings2.bin"/><Relationship Id="rId7" Type="http://schemas.openxmlformats.org/officeDocument/2006/relationships/hyperlink" Target="http://film-bioscoopbranche.nl/periodicals/JRV/1977" TargetMode="External"/><Relationship Id="rId71" Type="http://schemas.openxmlformats.org/officeDocument/2006/relationships/hyperlink" Target="http://film-bioscoopbranche.nl/periodicals/JRV/194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P19"/>
  <sheetViews>
    <sheetView tabSelected="1" zoomScale="90" zoomScaleNormal="90" workbookViewId="0"/>
  </sheetViews>
  <sheetFormatPr defaultColWidth="9.08984375" defaultRowHeight="14.5" x14ac:dyDescent="0.35"/>
  <cols>
    <col min="1" max="1" width="9.08984375" style="45" customWidth="1"/>
    <col min="2" max="16384" width="9.08984375" style="45"/>
  </cols>
  <sheetData>
    <row r="3" spans="2:16" ht="33.5" x14ac:dyDescent="0.75">
      <c r="B3" s="142" t="s">
        <v>180</v>
      </c>
    </row>
    <row r="5" spans="2:16" x14ac:dyDescent="0.35">
      <c r="B5" s="141"/>
    </row>
    <row r="11" spans="2:16" x14ac:dyDescent="0.35">
      <c r="B11" s="141" t="s">
        <v>185</v>
      </c>
    </row>
    <row r="13" spans="2:16" ht="45" customHeight="1" x14ac:dyDescent="0.35">
      <c r="B13" s="167" t="s">
        <v>176</v>
      </c>
      <c r="C13" s="167"/>
      <c r="D13" s="167"/>
      <c r="E13" s="167"/>
      <c r="F13" s="167"/>
      <c r="G13" s="167"/>
      <c r="H13" s="167"/>
      <c r="I13" s="167"/>
      <c r="J13" s="167"/>
      <c r="K13" s="167"/>
      <c r="L13" s="167"/>
      <c r="M13" s="167"/>
      <c r="N13" s="167"/>
      <c r="O13" s="167"/>
      <c r="P13" s="167"/>
    </row>
    <row r="15" spans="2:16" ht="60" customHeight="1" x14ac:dyDescent="0.35">
      <c r="B15" s="167" t="s">
        <v>95</v>
      </c>
      <c r="C15" s="167"/>
      <c r="D15" s="167"/>
      <c r="E15" s="167"/>
      <c r="F15" s="167"/>
      <c r="G15" s="167"/>
      <c r="H15" s="167"/>
      <c r="I15" s="167"/>
      <c r="J15" s="167"/>
      <c r="K15" s="167"/>
      <c r="L15" s="167"/>
      <c r="M15" s="167"/>
      <c r="N15" s="167"/>
      <c r="O15" s="167"/>
      <c r="P15" s="167"/>
    </row>
    <row r="17" spans="2:16" ht="60.75" customHeight="1" x14ac:dyDescent="0.35">
      <c r="B17" s="167" t="s">
        <v>174</v>
      </c>
      <c r="C17" s="167"/>
      <c r="D17" s="167"/>
      <c r="E17" s="167"/>
      <c r="F17" s="167"/>
      <c r="G17" s="167"/>
      <c r="H17" s="167"/>
      <c r="I17" s="167"/>
      <c r="J17" s="167"/>
      <c r="K17" s="167"/>
      <c r="L17" s="167"/>
      <c r="M17" s="167"/>
      <c r="N17" s="167"/>
      <c r="O17" s="167"/>
      <c r="P17" s="167"/>
    </row>
    <row r="19" spans="2:16" ht="60" customHeight="1" x14ac:dyDescent="0.35">
      <c r="B19" s="167" t="s">
        <v>181</v>
      </c>
      <c r="C19" s="167"/>
      <c r="D19" s="167"/>
      <c r="E19" s="167"/>
      <c r="F19" s="167"/>
      <c r="G19" s="167"/>
      <c r="H19" s="167"/>
      <c r="I19" s="167"/>
      <c r="J19" s="167"/>
      <c r="K19" s="167"/>
      <c r="L19" s="167"/>
      <c r="M19" s="167"/>
      <c r="N19" s="167"/>
      <c r="O19" s="167"/>
      <c r="P19" s="167"/>
    </row>
  </sheetData>
  <mergeCells count="4">
    <mergeCell ref="B13:P13"/>
    <mergeCell ref="B15:P15"/>
    <mergeCell ref="B19:P19"/>
    <mergeCell ref="B17:P17"/>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I84"/>
  <sheetViews>
    <sheetView zoomScale="90" zoomScaleNormal="90" workbookViewId="0"/>
  </sheetViews>
  <sheetFormatPr defaultColWidth="9.08984375" defaultRowHeight="14.5" x14ac:dyDescent="0.35"/>
  <cols>
    <col min="1" max="1" width="2.90625" style="45" customWidth="1"/>
    <col min="2" max="2" width="10" style="41" customWidth="1"/>
    <col min="3" max="3" width="2.90625" style="41" customWidth="1"/>
    <col min="4" max="6" width="21.453125" style="41" customWidth="1"/>
    <col min="7" max="9" width="21.453125" style="42" customWidth="1"/>
    <col min="10" max="10" width="21.453125" style="41" customWidth="1"/>
    <col min="11" max="11" width="2.90625" style="42" customWidth="1"/>
    <col min="12" max="12" width="10" style="42" customWidth="1"/>
    <col min="13" max="13" width="2.90625" style="42" customWidth="1"/>
    <col min="14" max="15" width="21.453125" style="41" customWidth="1"/>
    <col min="16" max="16" width="2.90625" style="41" customWidth="1"/>
    <col min="17" max="17" width="10" style="41" customWidth="1"/>
    <col min="18" max="18" width="2.90625" style="41" customWidth="1"/>
    <col min="19" max="23" width="21.453125" style="42" customWidth="1"/>
    <col min="24" max="24" width="21.453125" style="43" customWidth="1"/>
    <col min="25" max="25" width="2.90625" style="43" customWidth="1"/>
    <col min="26" max="26" width="10" style="43" customWidth="1"/>
    <col min="27" max="27" width="2.90625" style="43" customWidth="1"/>
    <col min="28" max="29" width="21.453125" style="43" customWidth="1"/>
    <col min="30" max="30" width="21.453125" style="44" customWidth="1"/>
    <col min="31" max="31" width="2.90625" style="43" customWidth="1"/>
    <col min="32" max="32" width="10" style="43" customWidth="1"/>
    <col min="33" max="33" width="2.90625" style="43" customWidth="1"/>
    <col min="34" max="34" width="24.36328125" style="41" customWidth="1"/>
    <col min="35" max="35" width="71.453125" style="41" customWidth="1"/>
    <col min="36" max="16384" width="9.08984375" style="45"/>
  </cols>
  <sheetData>
    <row r="2" spans="2:35" ht="26" x14ac:dyDescent="0.6">
      <c r="B2" s="168" t="s">
        <v>180</v>
      </c>
      <c r="C2" s="168"/>
      <c r="D2" s="168"/>
      <c r="E2" s="168"/>
      <c r="F2" s="168"/>
      <c r="G2" s="168"/>
      <c r="H2" s="168"/>
      <c r="I2" s="168"/>
      <c r="J2" s="168"/>
    </row>
    <row r="4" spans="2:35" x14ac:dyDescent="0.35">
      <c r="B4" s="169" t="s">
        <v>162</v>
      </c>
      <c r="C4" s="169"/>
      <c r="D4" s="169"/>
      <c r="E4" s="169"/>
      <c r="F4" s="169"/>
      <c r="G4" s="169"/>
      <c r="H4" s="169"/>
      <c r="I4" s="169"/>
      <c r="J4" s="169"/>
    </row>
    <row r="6" spans="2:35" ht="26" x14ac:dyDescent="0.6">
      <c r="B6" s="172" t="s">
        <v>166</v>
      </c>
      <c r="C6" s="172"/>
      <c r="D6" s="172"/>
      <c r="E6" s="172"/>
      <c r="F6" s="172"/>
      <c r="G6" s="172"/>
      <c r="H6" s="172"/>
      <c r="I6" s="172"/>
      <c r="J6" s="172"/>
      <c r="L6" s="171" t="s">
        <v>48</v>
      </c>
      <c r="M6" s="171"/>
      <c r="N6" s="171"/>
      <c r="O6" s="171"/>
      <c r="Q6" s="173" t="s">
        <v>49</v>
      </c>
      <c r="R6" s="173"/>
      <c r="S6" s="173"/>
      <c r="T6" s="173"/>
      <c r="U6" s="173"/>
      <c r="V6" s="173"/>
      <c r="W6" s="173"/>
      <c r="X6" s="173"/>
      <c r="Z6" s="174" t="s">
        <v>50</v>
      </c>
      <c r="AA6" s="174"/>
      <c r="AB6" s="174"/>
      <c r="AC6" s="174"/>
      <c r="AD6" s="174"/>
      <c r="AF6" s="170" t="s">
        <v>52</v>
      </c>
      <c r="AG6" s="170"/>
      <c r="AH6" s="170"/>
      <c r="AI6" s="170"/>
    </row>
    <row r="8" spans="2:35" s="46" customFormat="1" ht="43.5" x14ac:dyDescent="0.35">
      <c r="B8" s="4" t="s">
        <v>0</v>
      </c>
      <c r="C8" s="4"/>
      <c r="D8" s="4" t="s">
        <v>45</v>
      </c>
      <c r="E8" s="4" t="s">
        <v>46</v>
      </c>
      <c r="F8" s="5" t="s">
        <v>47</v>
      </c>
      <c r="G8" s="5" t="s">
        <v>163</v>
      </c>
      <c r="H8" s="5" t="s">
        <v>96</v>
      </c>
      <c r="I8" s="5" t="s">
        <v>97</v>
      </c>
      <c r="J8" s="4" t="s">
        <v>138</v>
      </c>
      <c r="K8" s="47"/>
      <c r="L8" s="10" t="s">
        <v>0</v>
      </c>
      <c r="M8" s="10"/>
      <c r="N8" s="8" t="s">
        <v>139</v>
      </c>
      <c r="O8" s="8" t="s">
        <v>140</v>
      </c>
      <c r="P8" s="48"/>
      <c r="Q8" s="9" t="s">
        <v>0</v>
      </c>
      <c r="R8" s="6"/>
      <c r="S8" s="9" t="s">
        <v>164</v>
      </c>
      <c r="T8" s="9" t="s">
        <v>141</v>
      </c>
      <c r="U8" s="9" t="s">
        <v>142</v>
      </c>
      <c r="V8" s="9" t="s">
        <v>143</v>
      </c>
      <c r="W8" s="9" t="s">
        <v>144</v>
      </c>
      <c r="X8" s="12" t="s">
        <v>145</v>
      </c>
      <c r="Y8" s="49"/>
      <c r="Z8" s="7" t="s">
        <v>0</v>
      </c>
      <c r="AA8" s="7"/>
      <c r="AB8" s="7" t="s">
        <v>165</v>
      </c>
      <c r="AC8" s="7" t="s">
        <v>146</v>
      </c>
      <c r="AD8" s="13" t="s">
        <v>147</v>
      </c>
      <c r="AE8" s="49"/>
      <c r="AF8" s="11"/>
      <c r="AG8" s="11"/>
      <c r="AH8" s="15" t="s">
        <v>51</v>
      </c>
      <c r="AI8" s="15" t="s">
        <v>54</v>
      </c>
    </row>
    <row r="9" spans="2:35" s="46" customFormat="1" x14ac:dyDescent="0.35">
      <c r="B9" s="48"/>
      <c r="C9" s="48"/>
      <c r="D9" s="48"/>
      <c r="E9" s="48"/>
      <c r="F9" s="47"/>
      <c r="G9" s="47"/>
      <c r="H9" s="47"/>
      <c r="I9" s="63"/>
      <c r="J9" s="48"/>
      <c r="K9" s="47"/>
      <c r="L9" s="47"/>
      <c r="M9" s="47"/>
      <c r="N9" s="96"/>
      <c r="O9" s="96"/>
      <c r="P9" s="48"/>
      <c r="Q9" s="48"/>
      <c r="R9" s="48"/>
      <c r="S9" s="47"/>
      <c r="T9" s="47"/>
      <c r="U9" s="47"/>
      <c r="V9" s="47"/>
      <c r="W9" s="47"/>
      <c r="X9" s="49"/>
      <c r="Y9" s="49"/>
      <c r="Z9" s="49"/>
      <c r="AA9" s="49"/>
      <c r="AB9" s="49"/>
      <c r="AC9" s="49"/>
      <c r="AD9" s="50"/>
      <c r="AE9" s="49"/>
      <c r="AF9" s="49"/>
      <c r="AG9" s="49"/>
      <c r="AH9" s="48"/>
      <c r="AI9" s="51"/>
    </row>
    <row r="10" spans="2:35" s="46" customFormat="1" x14ac:dyDescent="0.35">
      <c r="B10" s="106">
        <v>1946</v>
      </c>
      <c r="C10" s="106"/>
      <c r="D10" s="106"/>
      <c r="E10" s="134">
        <v>343</v>
      </c>
      <c r="F10" s="130">
        <v>164700</v>
      </c>
      <c r="G10" s="130"/>
      <c r="H10" s="109"/>
      <c r="I10" s="64"/>
      <c r="J10" s="107">
        <v>20</v>
      </c>
      <c r="K10" s="47"/>
      <c r="L10" s="103">
        <v>1946</v>
      </c>
      <c r="M10" s="105"/>
      <c r="N10" s="104">
        <v>497</v>
      </c>
      <c r="O10" s="104">
        <v>0</v>
      </c>
      <c r="P10" s="48"/>
      <c r="Q10" s="111">
        <v>1946</v>
      </c>
      <c r="R10" s="111"/>
      <c r="S10" s="112">
        <v>87700000</v>
      </c>
      <c r="T10" s="112">
        <v>9304000</v>
      </c>
      <c r="U10" s="67">
        <f t="shared" ref="U10:U23" si="0">S10/T10</f>
        <v>9.4260533104041269</v>
      </c>
      <c r="V10" s="135"/>
      <c r="W10" s="135"/>
      <c r="X10" s="113"/>
      <c r="Y10" s="49"/>
      <c r="Z10" s="117">
        <v>1946</v>
      </c>
      <c r="AA10" s="118"/>
      <c r="AB10" s="37">
        <f t="shared" ref="AB10:AB34" si="1">O10/N10*100</f>
        <v>0</v>
      </c>
      <c r="AC10" s="118"/>
      <c r="AD10" s="136"/>
      <c r="AE10" s="49"/>
      <c r="AF10" s="115">
        <v>1946</v>
      </c>
      <c r="AG10" s="116"/>
      <c r="AH10" s="121" t="s">
        <v>90</v>
      </c>
      <c r="AI10" s="145" t="s">
        <v>82</v>
      </c>
    </row>
    <row r="11" spans="2:35" s="46" customFormat="1" x14ac:dyDescent="0.35">
      <c r="B11" s="48">
        <v>1947</v>
      </c>
      <c r="C11" s="48"/>
      <c r="D11" s="48"/>
      <c r="E11" s="131">
        <v>439</v>
      </c>
      <c r="F11" s="128">
        <v>194000</v>
      </c>
      <c r="G11" s="128"/>
      <c r="H11" s="47"/>
      <c r="I11" s="63"/>
      <c r="J11" s="96">
        <v>20</v>
      </c>
      <c r="K11" s="47"/>
      <c r="L11" s="48">
        <v>1947</v>
      </c>
      <c r="M11" s="47"/>
      <c r="N11" s="131">
        <v>491</v>
      </c>
      <c r="O11" s="96">
        <v>0</v>
      </c>
      <c r="P11" s="48"/>
      <c r="Q11" s="48">
        <v>1947</v>
      </c>
      <c r="R11" s="48"/>
      <c r="S11" s="95">
        <v>78900000</v>
      </c>
      <c r="T11" s="95">
        <v>9543000</v>
      </c>
      <c r="U11" s="68">
        <f t="shared" si="0"/>
        <v>8.2678403017918889</v>
      </c>
      <c r="V11" s="128">
        <v>62000000</v>
      </c>
      <c r="W11" s="53">
        <f t="shared" ref="W11:W12" si="2">V11/2.20371</f>
        <v>28134373.397588611</v>
      </c>
      <c r="X11" s="49"/>
      <c r="Y11" s="49"/>
      <c r="Z11" s="48">
        <v>1947</v>
      </c>
      <c r="AA11" s="49"/>
      <c r="AB11" s="44">
        <f t="shared" si="1"/>
        <v>0</v>
      </c>
      <c r="AC11" s="49"/>
      <c r="AD11" s="123">
        <v>1.48</v>
      </c>
      <c r="AE11" s="49"/>
      <c r="AF11" s="48">
        <v>1947</v>
      </c>
      <c r="AG11" s="49"/>
      <c r="AH11" s="100" t="s">
        <v>91</v>
      </c>
      <c r="AI11" s="146" t="s">
        <v>98</v>
      </c>
    </row>
    <row r="12" spans="2:35" s="46" customFormat="1" x14ac:dyDescent="0.35">
      <c r="B12" s="106">
        <v>1948</v>
      </c>
      <c r="C12" s="106"/>
      <c r="D12" s="106"/>
      <c r="E12" s="107">
        <v>449</v>
      </c>
      <c r="F12" s="130">
        <v>212100</v>
      </c>
      <c r="G12" s="130"/>
      <c r="H12" s="109"/>
      <c r="I12" s="64"/>
      <c r="J12" s="107">
        <v>20</v>
      </c>
      <c r="K12" s="47"/>
      <c r="L12" s="103">
        <v>1948</v>
      </c>
      <c r="M12" s="105"/>
      <c r="N12" s="104">
        <v>439</v>
      </c>
      <c r="O12" s="104">
        <v>1</v>
      </c>
      <c r="P12" s="48"/>
      <c r="Q12" s="111">
        <v>1948</v>
      </c>
      <c r="R12" s="111"/>
      <c r="S12" s="112">
        <v>73850000</v>
      </c>
      <c r="T12" s="112">
        <v>9716000</v>
      </c>
      <c r="U12" s="67">
        <f t="shared" si="0"/>
        <v>7.6008645533141213</v>
      </c>
      <c r="V12" s="129">
        <v>52000000</v>
      </c>
      <c r="W12" s="26">
        <f t="shared" si="2"/>
        <v>23596571.236687221</v>
      </c>
      <c r="X12" s="113"/>
      <c r="Y12" s="49"/>
      <c r="Z12" s="117">
        <v>1948</v>
      </c>
      <c r="AA12" s="118"/>
      <c r="AB12" s="37">
        <f t="shared" si="1"/>
        <v>0.22779043280182232</v>
      </c>
      <c r="AC12" s="118"/>
      <c r="AD12" s="119">
        <v>1.43</v>
      </c>
      <c r="AE12" s="49"/>
      <c r="AF12" s="115">
        <v>1948</v>
      </c>
      <c r="AG12" s="116"/>
      <c r="AH12" s="121" t="s">
        <v>92</v>
      </c>
      <c r="AI12" s="145" t="s">
        <v>99</v>
      </c>
    </row>
    <row r="13" spans="2:35" s="46" customFormat="1" x14ac:dyDescent="0.35">
      <c r="B13" s="48">
        <v>1949</v>
      </c>
      <c r="C13" s="48"/>
      <c r="D13" s="48"/>
      <c r="E13" s="96">
        <v>461</v>
      </c>
      <c r="F13" s="128">
        <v>215700</v>
      </c>
      <c r="G13" s="128"/>
      <c r="H13" s="47"/>
      <c r="I13" s="63"/>
      <c r="J13" s="96">
        <v>20</v>
      </c>
      <c r="K13" s="47"/>
      <c r="L13" s="48">
        <v>1949</v>
      </c>
      <c r="M13" s="47"/>
      <c r="N13" s="96">
        <v>434</v>
      </c>
      <c r="O13" s="96">
        <v>1</v>
      </c>
      <c r="P13" s="48"/>
      <c r="Q13" s="48">
        <v>1949</v>
      </c>
      <c r="R13" s="48"/>
      <c r="S13" s="95">
        <v>64150000</v>
      </c>
      <c r="T13" s="95">
        <v>9884000</v>
      </c>
      <c r="U13" s="68">
        <f t="shared" si="0"/>
        <v>6.4902873330635371</v>
      </c>
      <c r="V13" s="47"/>
      <c r="W13" s="47"/>
      <c r="X13" s="49"/>
      <c r="Y13" s="49"/>
      <c r="Z13" s="48">
        <v>1949</v>
      </c>
      <c r="AA13" s="49"/>
      <c r="AB13" s="44">
        <f t="shared" si="1"/>
        <v>0.2304147465437788</v>
      </c>
      <c r="AC13" s="49"/>
      <c r="AD13" s="97">
        <v>2.39</v>
      </c>
      <c r="AE13" s="49"/>
      <c r="AF13" s="48">
        <v>1949</v>
      </c>
      <c r="AG13" s="49"/>
      <c r="AH13" s="100" t="s">
        <v>93</v>
      </c>
      <c r="AI13" s="146" t="s">
        <v>89</v>
      </c>
    </row>
    <row r="14" spans="2:35" s="46" customFormat="1" x14ac:dyDescent="0.35">
      <c r="B14" s="106">
        <v>1950</v>
      </c>
      <c r="C14" s="106"/>
      <c r="D14" s="107"/>
      <c r="E14" s="107">
        <v>488</v>
      </c>
      <c r="F14" s="130">
        <v>223700</v>
      </c>
      <c r="G14" s="130"/>
      <c r="H14" s="108"/>
      <c r="I14" s="64"/>
      <c r="J14" s="107">
        <v>20</v>
      </c>
      <c r="K14" s="47"/>
      <c r="L14" s="103">
        <v>1950</v>
      </c>
      <c r="M14" s="105"/>
      <c r="N14" s="104">
        <v>404</v>
      </c>
      <c r="O14" s="104">
        <v>1</v>
      </c>
      <c r="P14" s="48"/>
      <c r="Q14" s="111">
        <v>1950</v>
      </c>
      <c r="R14" s="111"/>
      <c r="S14" s="112">
        <v>63500000</v>
      </c>
      <c r="T14" s="112">
        <v>10027000</v>
      </c>
      <c r="U14" s="67">
        <f t="shared" si="0"/>
        <v>6.3329011668495063</v>
      </c>
      <c r="V14" s="26"/>
      <c r="W14" s="129"/>
      <c r="X14" s="114"/>
      <c r="Y14" s="49"/>
      <c r="Z14" s="117">
        <v>1950</v>
      </c>
      <c r="AA14" s="118"/>
      <c r="AB14" s="37">
        <f t="shared" si="1"/>
        <v>0.24752475247524752</v>
      </c>
      <c r="AC14" s="120"/>
      <c r="AD14" s="119">
        <v>2.2599999999999998</v>
      </c>
      <c r="AE14" s="49"/>
      <c r="AF14" s="115">
        <v>1950</v>
      </c>
      <c r="AG14" s="116"/>
      <c r="AH14" s="121" t="s">
        <v>77</v>
      </c>
      <c r="AI14" s="145" t="s">
        <v>81</v>
      </c>
    </row>
    <row r="15" spans="2:35" s="46" customFormat="1" x14ac:dyDescent="0.35">
      <c r="B15" s="48">
        <v>1951</v>
      </c>
      <c r="C15" s="48"/>
      <c r="D15" s="96"/>
      <c r="E15" s="96">
        <v>507</v>
      </c>
      <c r="F15" s="128">
        <v>235100</v>
      </c>
      <c r="G15" s="128"/>
      <c r="H15" s="95"/>
      <c r="I15" s="63"/>
      <c r="J15" s="96">
        <v>20</v>
      </c>
      <c r="K15" s="47"/>
      <c r="L15" s="48">
        <v>1951</v>
      </c>
      <c r="M15" s="47"/>
      <c r="N15" s="96">
        <v>382</v>
      </c>
      <c r="O15" s="96">
        <v>0</v>
      </c>
      <c r="P15" s="48"/>
      <c r="Q15" s="48">
        <v>1951</v>
      </c>
      <c r="R15" s="48"/>
      <c r="S15" s="95">
        <v>63055000</v>
      </c>
      <c r="T15" s="95">
        <v>10200000</v>
      </c>
      <c r="U15" s="68">
        <f t="shared" si="0"/>
        <v>6.181862745098039</v>
      </c>
      <c r="V15" s="55">
        <v>55000000</v>
      </c>
      <c r="W15" s="53">
        <f t="shared" ref="W15:W23" si="3">V15/2.20371</f>
        <v>24957911.884957638</v>
      </c>
      <c r="X15" s="98"/>
      <c r="Y15" s="49"/>
      <c r="Z15" s="48">
        <v>1951</v>
      </c>
      <c r="AA15" s="49"/>
      <c r="AB15" s="44">
        <f t="shared" si="1"/>
        <v>0</v>
      </c>
      <c r="AC15" s="98"/>
      <c r="AD15" s="97">
        <v>0.63</v>
      </c>
      <c r="AE15" s="49"/>
      <c r="AF15" s="48">
        <v>1951</v>
      </c>
      <c r="AG15" s="49"/>
      <c r="AH15" s="100" t="s">
        <v>78</v>
      </c>
      <c r="AI15" s="146" t="s">
        <v>99</v>
      </c>
    </row>
    <row r="16" spans="2:35" s="46" customFormat="1" x14ac:dyDescent="0.35">
      <c r="B16" s="106">
        <v>1952</v>
      </c>
      <c r="C16" s="106"/>
      <c r="D16" s="107"/>
      <c r="E16" s="107">
        <v>506</v>
      </c>
      <c r="F16" s="130">
        <v>234500</v>
      </c>
      <c r="G16" s="130"/>
      <c r="H16" s="108"/>
      <c r="I16" s="64"/>
      <c r="J16" s="107">
        <v>20</v>
      </c>
      <c r="K16" s="47"/>
      <c r="L16" s="103">
        <v>1952</v>
      </c>
      <c r="M16" s="105"/>
      <c r="N16" s="104">
        <v>419</v>
      </c>
      <c r="O16" s="104">
        <v>0</v>
      </c>
      <c r="P16" s="48"/>
      <c r="Q16" s="111">
        <v>1952</v>
      </c>
      <c r="R16" s="111"/>
      <c r="S16" s="112">
        <v>62580000</v>
      </c>
      <c r="T16" s="112">
        <v>10328000</v>
      </c>
      <c r="U16" s="67">
        <f t="shared" si="0"/>
        <v>6.0592563903950429</v>
      </c>
      <c r="V16" s="36">
        <v>57500000</v>
      </c>
      <c r="W16" s="26">
        <f t="shared" si="3"/>
        <v>26092362.425182987</v>
      </c>
      <c r="X16" s="114"/>
      <c r="Y16" s="49"/>
      <c r="Z16" s="117">
        <v>1952</v>
      </c>
      <c r="AA16" s="118"/>
      <c r="AB16" s="37">
        <f t="shared" si="1"/>
        <v>0</v>
      </c>
      <c r="AC16" s="120"/>
      <c r="AD16" s="119">
        <v>0.98</v>
      </c>
      <c r="AE16" s="49"/>
      <c r="AF16" s="115">
        <v>1952</v>
      </c>
      <c r="AG16" s="116"/>
      <c r="AH16" s="121" t="s">
        <v>79</v>
      </c>
      <c r="AI16" s="145" t="s">
        <v>99</v>
      </c>
    </row>
    <row r="17" spans="2:35" s="46" customFormat="1" x14ac:dyDescent="0.35">
      <c r="B17" s="48">
        <v>1953</v>
      </c>
      <c r="C17" s="48"/>
      <c r="D17" s="96"/>
      <c r="E17" s="96">
        <v>512</v>
      </c>
      <c r="F17" s="128">
        <v>238100</v>
      </c>
      <c r="G17" s="128"/>
      <c r="H17" s="95"/>
      <c r="I17" s="63"/>
      <c r="J17" s="96">
        <v>19</v>
      </c>
      <c r="K17" s="47"/>
      <c r="L17" s="48">
        <v>1953</v>
      </c>
      <c r="M17" s="47"/>
      <c r="N17" s="96">
        <v>413</v>
      </c>
      <c r="O17" s="96">
        <v>2</v>
      </c>
      <c r="P17" s="48"/>
      <c r="Q17" s="48">
        <v>1953</v>
      </c>
      <c r="R17" s="48"/>
      <c r="S17" s="95">
        <v>63075000</v>
      </c>
      <c r="T17" s="95">
        <v>10436000</v>
      </c>
      <c r="U17" s="68">
        <f t="shared" si="0"/>
        <v>6.0439823687236487</v>
      </c>
      <c r="V17" s="55">
        <v>59000000</v>
      </c>
      <c r="W17" s="53">
        <f t="shared" si="3"/>
        <v>26773032.749318194</v>
      </c>
      <c r="X17" s="98"/>
      <c r="Y17" s="49"/>
      <c r="Z17" s="48">
        <v>1953</v>
      </c>
      <c r="AA17" s="49"/>
      <c r="AB17" s="44">
        <f t="shared" si="1"/>
        <v>0.48426150121065376</v>
      </c>
      <c r="AC17" s="98"/>
      <c r="AD17" s="97">
        <v>3.21</v>
      </c>
      <c r="AE17" s="49"/>
      <c r="AF17" s="48">
        <v>1953</v>
      </c>
      <c r="AG17" s="49"/>
      <c r="AH17" s="100" t="s">
        <v>80</v>
      </c>
      <c r="AI17" s="146" t="s">
        <v>99</v>
      </c>
    </row>
    <row r="18" spans="2:35" s="46" customFormat="1" x14ac:dyDescent="0.35">
      <c r="B18" s="106">
        <v>1954</v>
      </c>
      <c r="C18" s="106"/>
      <c r="D18" s="107"/>
      <c r="E18" s="107">
        <v>513</v>
      </c>
      <c r="F18" s="108">
        <v>240000</v>
      </c>
      <c r="G18" s="108"/>
      <c r="H18" s="108"/>
      <c r="I18" s="64"/>
      <c r="J18" s="107">
        <v>19</v>
      </c>
      <c r="K18" s="47"/>
      <c r="L18" s="103">
        <v>1954</v>
      </c>
      <c r="M18" s="105"/>
      <c r="N18" s="104">
        <v>404</v>
      </c>
      <c r="O18" s="104">
        <v>0</v>
      </c>
      <c r="P18" s="48"/>
      <c r="Q18" s="111">
        <v>1954</v>
      </c>
      <c r="R18" s="111"/>
      <c r="S18" s="112">
        <v>64440000</v>
      </c>
      <c r="T18" s="112">
        <v>10551000</v>
      </c>
      <c r="U18" s="67">
        <f t="shared" si="0"/>
        <v>6.107477964174012</v>
      </c>
      <c r="V18" s="112">
        <v>67000000</v>
      </c>
      <c r="W18" s="26">
        <f t="shared" si="3"/>
        <v>30403274.478039306</v>
      </c>
      <c r="X18" s="114"/>
      <c r="Y18" s="49"/>
      <c r="Z18" s="117">
        <v>1954</v>
      </c>
      <c r="AA18" s="118"/>
      <c r="AB18" s="37">
        <f t="shared" si="1"/>
        <v>0</v>
      </c>
      <c r="AC18" s="120"/>
      <c r="AD18" s="119">
        <v>0.3</v>
      </c>
      <c r="AE18" s="49"/>
      <c r="AF18" s="115">
        <v>1954</v>
      </c>
      <c r="AG18" s="116"/>
      <c r="AH18" s="121" t="s">
        <v>83</v>
      </c>
      <c r="AI18" s="145"/>
    </row>
    <row r="19" spans="2:35" s="46" customFormat="1" x14ac:dyDescent="0.35">
      <c r="B19" s="48">
        <v>1955</v>
      </c>
      <c r="C19" s="48"/>
      <c r="D19" s="96"/>
      <c r="E19" s="96">
        <v>522</v>
      </c>
      <c r="F19" s="95">
        <v>243000</v>
      </c>
      <c r="G19" s="95"/>
      <c r="H19" s="95"/>
      <c r="I19" s="63"/>
      <c r="J19" s="96">
        <v>19</v>
      </c>
      <c r="K19" s="47"/>
      <c r="L19" s="48">
        <v>1955</v>
      </c>
      <c r="M19" s="47"/>
      <c r="N19" s="96">
        <v>451</v>
      </c>
      <c r="O19" s="96">
        <v>2</v>
      </c>
      <c r="P19" s="48"/>
      <c r="Q19" s="48">
        <v>1955</v>
      </c>
      <c r="R19" s="48"/>
      <c r="S19" s="95">
        <v>65300000</v>
      </c>
      <c r="T19" s="95">
        <v>10680000</v>
      </c>
      <c r="U19" s="68">
        <f t="shared" si="0"/>
        <v>6.1142322097378274</v>
      </c>
      <c r="V19" s="128">
        <v>73000000</v>
      </c>
      <c r="W19" s="132">
        <f t="shared" si="3"/>
        <v>33125955.77458014</v>
      </c>
      <c r="X19" s="98"/>
      <c r="Y19" s="49"/>
      <c r="Z19" s="48">
        <v>1955</v>
      </c>
      <c r="AA19" s="49"/>
      <c r="AB19" s="44">
        <f t="shared" si="1"/>
        <v>0.44345898004434592</v>
      </c>
      <c r="AC19" s="98"/>
      <c r="AD19" s="97">
        <v>3.74</v>
      </c>
      <c r="AE19" s="49"/>
      <c r="AF19" s="48">
        <v>1955</v>
      </c>
      <c r="AG19" s="49"/>
      <c r="AH19" s="100" t="s">
        <v>84</v>
      </c>
      <c r="AI19" s="146" t="s">
        <v>100</v>
      </c>
    </row>
    <row r="20" spans="2:35" s="46" customFormat="1" x14ac:dyDescent="0.35">
      <c r="B20" s="106">
        <v>1956</v>
      </c>
      <c r="C20" s="106"/>
      <c r="D20" s="107"/>
      <c r="E20" s="107">
        <v>528</v>
      </c>
      <c r="F20" s="108">
        <v>250000</v>
      </c>
      <c r="G20" s="108"/>
      <c r="H20" s="108"/>
      <c r="I20" s="64"/>
      <c r="J20" s="107">
        <v>18</v>
      </c>
      <c r="K20" s="47"/>
      <c r="L20" s="103">
        <v>1956</v>
      </c>
      <c r="M20" s="105"/>
      <c r="N20" s="104">
        <v>485</v>
      </c>
      <c r="O20" s="104">
        <v>0</v>
      </c>
      <c r="P20" s="48"/>
      <c r="Q20" s="111">
        <v>1956</v>
      </c>
      <c r="R20" s="111"/>
      <c r="S20" s="112">
        <v>69070000</v>
      </c>
      <c r="T20" s="112">
        <v>10822000</v>
      </c>
      <c r="U20" s="67">
        <f t="shared" si="0"/>
        <v>6.3823692478284979</v>
      </c>
      <c r="V20" s="129">
        <v>81000000</v>
      </c>
      <c r="W20" s="133">
        <f t="shared" si="3"/>
        <v>36756197.503301248</v>
      </c>
      <c r="X20" s="114"/>
      <c r="Y20" s="49"/>
      <c r="Z20" s="117">
        <v>1956</v>
      </c>
      <c r="AA20" s="118"/>
      <c r="AB20" s="37">
        <f t="shared" si="1"/>
        <v>0</v>
      </c>
      <c r="AC20" s="120"/>
      <c r="AD20" s="119">
        <v>1.68</v>
      </c>
      <c r="AE20" s="49"/>
      <c r="AF20" s="115">
        <v>1956</v>
      </c>
      <c r="AG20" s="116"/>
      <c r="AH20" s="121" t="s">
        <v>85</v>
      </c>
      <c r="AI20" s="145" t="s">
        <v>101</v>
      </c>
    </row>
    <row r="21" spans="2:35" s="46" customFormat="1" x14ac:dyDescent="0.35">
      <c r="B21" s="48">
        <v>1957</v>
      </c>
      <c r="C21" s="48"/>
      <c r="D21" s="96"/>
      <c r="E21" s="96">
        <v>531</v>
      </c>
      <c r="F21" s="95">
        <v>252000</v>
      </c>
      <c r="G21" s="95"/>
      <c r="H21" s="95"/>
      <c r="I21" s="63"/>
      <c r="J21" s="96">
        <v>17</v>
      </c>
      <c r="K21" s="47"/>
      <c r="L21" s="48">
        <v>1957</v>
      </c>
      <c r="M21" s="47"/>
      <c r="N21" s="96">
        <v>512</v>
      </c>
      <c r="O21" s="96">
        <v>4</v>
      </c>
      <c r="P21" s="48"/>
      <c r="Q21" s="48">
        <v>1957</v>
      </c>
      <c r="R21" s="48"/>
      <c r="S21" s="128">
        <v>64688000</v>
      </c>
      <c r="T21" s="95">
        <v>10957000</v>
      </c>
      <c r="U21" s="68">
        <f t="shared" si="0"/>
        <v>5.9038057862553615</v>
      </c>
      <c r="V21" s="128">
        <v>81000000</v>
      </c>
      <c r="W21" s="132">
        <f t="shared" si="3"/>
        <v>36756197.503301248</v>
      </c>
      <c r="X21" s="98"/>
      <c r="Y21" s="49"/>
      <c r="Z21" s="48">
        <v>1957</v>
      </c>
      <c r="AA21" s="49"/>
      <c r="AB21" s="44">
        <f t="shared" si="1"/>
        <v>0.78125</v>
      </c>
      <c r="AC21" s="98"/>
      <c r="AD21" s="97">
        <v>0.59</v>
      </c>
      <c r="AE21" s="49"/>
      <c r="AF21" s="48">
        <v>1957</v>
      </c>
      <c r="AG21" s="49"/>
      <c r="AH21" s="100" t="s">
        <v>86</v>
      </c>
      <c r="AI21" s="146" t="s">
        <v>102</v>
      </c>
    </row>
    <row r="22" spans="2:35" s="46" customFormat="1" x14ac:dyDescent="0.35">
      <c r="B22" s="106">
        <v>1958</v>
      </c>
      <c r="C22" s="106"/>
      <c r="D22" s="107"/>
      <c r="E22" s="107">
        <v>541</v>
      </c>
      <c r="F22" s="108">
        <v>257000</v>
      </c>
      <c r="G22" s="108"/>
      <c r="H22" s="108"/>
      <c r="I22" s="64"/>
      <c r="J22" s="107">
        <v>17</v>
      </c>
      <c r="K22" s="47"/>
      <c r="L22" s="103">
        <v>1958</v>
      </c>
      <c r="M22" s="105"/>
      <c r="N22" s="104">
        <v>512</v>
      </c>
      <c r="O22" s="104">
        <v>4</v>
      </c>
      <c r="P22" s="48"/>
      <c r="Q22" s="111">
        <v>1958</v>
      </c>
      <c r="R22" s="111"/>
      <c r="S22" s="112">
        <v>63215000</v>
      </c>
      <c r="T22" s="112">
        <v>11096000</v>
      </c>
      <c r="U22" s="67">
        <f t="shared" si="0"/>
        <v>5.6970980533525593</v>
      </c>
      <c r="V22" s="112">
        <v>82000000</v>
      </c>
      <c r="W22" s="133">
        <f t="shared" si="3"/>
        <v>37209977.719391391</v>
      </c>
      <c r="X22" s="114"/>
      <c r="Y22" s="49"/>
      <c r="Z22" s="117">
        <v>1958</v>
      </c>
      <c r="AA22" s="118"/>
      <c r="AB22" s="37">
        <f t="shared" si="1"/>
        <v>0.78125</v>
      </c>
      <c r="AC22" s="120"/>
      <c r="AD22" s="119">
        <v>4.46</v>
      </c>
      <c r="AE22" s="49"/>
      <c r="AF22" s="115">
        <v>1958</v>
      </c>
      <c r="AG22" s="116"/>
      <c r="AH22" s="121" t="s">
        <v>87</v>
      </c>
      <c r="AI22" s="145"/>
    </row>
    <row r="23" spans="2:35" s="46" customFormat="1" x14ac:dyDescent="0.35">
      <c r="B23" s="48">
        <v>1959</v>
      </c>
      <c r="C23" s="48"/>
      <c r="D23" s="96"/>
      <c r="E23" s="96">
        <v>551</v>
      </c>
      <c r="F23" s="95">
        <v>259500</v>
      </c>
      <c r="G23" s="95"/>
      <c r="H23" s="95"/>
      <c r="I23" s="63"/>
      <c r="J23" s="96">
        <v>17</v>
      </c>
      <c r="K23" s="47"/>
      <c r="L23" s="48">
        <v>1959</v>
      </c>
      <c r="M23" s="47"/>
      <c r="N23" s="96">
        <v>457</v>
      </c>
      <c r="O23" s="96">
        <v>2</v>
      </c>
      <c r="P23" s="48"/>
      <c r="Q23" s="48">
        <v>1959</v>
      </c>
      <c r="R23" s="48"/>
      <c r="S23" s="95">
        <v>54680000</v>
      </c>
      <c r="T23" s="95">
        <v>11278000</v>
      </c>
      <c r="U23" s="68">
        <f t="shared" si="0"/>
        <v>4.8483773718744461</v>
      </c>
      <c r="V23" s="95">
        <v>72000000</v>
      </c>
      <c r="W23" s="132">
        <f t="shared" si="3"/>
        <v>32672175.558490001</v>
      </c>
      <c r="X23" s="98"/>
      <c r="Y23" s="49"/>
      <c r="Z23" s="48">
        <v>1959</v>
      </c>
      <c r="AA23" s="49"/>
      <c r="AB23" s="44">
        <f t="shared" si="1"/>
        <v>0.43763676148796499</v>
      </c>
      <c r="AC23" s="98"/>
      <c r="AD23" s="97">
        <v>2.74</v>
      </c>
      <c r="AE23" s="49"/>
      <c r="AF23" s="48">
        <v>1959</v>
      </c>
      <c r="AG23" s="49"/>
      <c r="AH23" s="100" t="s">
        <v>88</v>
      </c>
      <c r="AI23" s="146"/>
    </row>
    <row r="24" spans="2:35" s="46" customFormat="1" x14ac:dyDescent="0.35">
      <c r="B24" s="106">
        <v>1960</v>
      </c>
      <c r="C24" s="106"/>
      <c r="D24" s="106"/>
      <c r="E24" s="107">
        <v>559</v>
      </c>
      <c r="F24" s="108">
        <v>263100</v>
      </c>
      <c r="G24" s="108"/>
      <c r="H24" s="109"/>
      <c r="I24" s="64"/>
      <c r="J24" s="107">
        <v>17</v>
      </c>
      <c r="K24" s="47"/>
      <c r="L24" s="103">
        <v>1960</v>
      </c>
      <c r="M24" s="105"/>
      <c r="N24" s="104">
        <v>407</v>
      </c>
      <c r="O24" s="21">
        <v>8</v>
      </c>
      <c r="P24" s="48"/>
      <c r="Q24" s="111">
        <v>1960</v>
      </c>
      <c r="R24" s="111"/>
      <c r="S24" s="112">
        <v>54610000</v>
      </c>
      <c r="T24" s="112">
        <v>11417000</v>
      </c>
      <c r="U24" s="67">
        <f t="shared" ref="U24:U33" si="4">S24/T24</f>
        <v>4.7832180082333364</v>
      </c>
      <c r="V24" s="112">
        <v>75000000</v>
      </c>
      <c r="W24" s="26">
        <f t="shared" ref="W24:W34" si="5">V24/2.20371</f>
        <v>34033516.206760414</v>
      </c>
      <c r="X24" s="113"/>
      <c r="Y24" s="49"/>
      <c r="Z24" s="117">
        <v>1960</v>
      </c>
      <c r="AA24" s="118"/>
      <c r="AB24" s="37">
        <f t="shared" si="1"/>
        <v>1.9656019656019657</v>
      </c>
      <c r="AC24" s="118"/>
      <c r="AD24" s="119">
        <v>3.74</v>
      </c>
      <c r="AE24" s="49"/>
      <c r="AF24" s="115">
        <v>1960</v>
      </c>
      <c r="AG24" s="116"/>
      <c r="AH24" s="121" t="s">
        <v>67</v>
      </c>
      <c r="AI24" s="145"/>
    </row>
    <row r="25" spans="2:35" s="46" customFormat="1" x14ac:dyDescent="0.35">
      <c r="B25" s="48">
        <v>1961</v>
      </c>
      <c r="C25" s="48"/>
      <c r="D25" s="48"/>
      <c r="E25" s="96">
        <v>565</v>
      </c>
      <c r="F25" s="95">
        <v>266750</v>
      </c>
      <c r="G25" s="95"/>
      <c r="H25" s="47"/>
      <c r="I25" s="63"/>
      <c r="J25" s="96">
        <v>16</v>
      </c>
      <c r="K25" s="47"/>
      <c r="L25" s="48">
        <v>1961</v>
      </c>
      <c r="M25" s="47"/>
      <c r="N25" s="96">
        <v>417</v>
      </c>
      <c r="O25" s="101">
        <v>1</v>
      </c>
      <c r="P25" s="48"/>
      <c r="Q25" s="48">
        <v>1961</v>
      </c>
      <c r="R25" s="48"/>
      <c r="S25" s="128">
        <v>50087000</v>
      </c>
      <c r="T25" s="95">
        <v>11556000</v>
      </c>
      <c r="U25" s="68">
        <f t="shared" si="4"/>
        <v>4.3342852197992388</v>
      </c>
      <c r="V25" s="95">
        <v>74000000</v>
      </c>
      <c r="W25" s="53">
        <f t="shared" si="5"/>
        <v>33579735.990670279</v>
      </c>
      <c r="X25" s="49"/>
      <c r="Y25" s="49"/>
      <c r="Z25" s="48">
        <v>1961</v>
      </c>
      <c r="AA25" s="49"/>
      <c r="AB25" s="44">
        <f t="shared" si="1"/>
        <v>0.23980815347721821</v>
      </c>
      <c r="AC25" s="49"/>
      <c r="AD25" s="123">
        <v>2.84</v>
      </c>
      <c r="AE25" s="49"/>
      <c r="AF25" s="48">
        <v>1961</v>
      </c>
      <c r="AG25" s="49"/>
      <c r="AH25" s="100" t="s">
        <v>68</v>
      </c>
      <c r="AI25" s="146" t="s">
        <v>103</v>
      </c>
    </row>
    <row r="26" spans="2:35" s="46" customFormat="1" x14ac:dyDescent="0.35">
      <c r="B26" s="106">
        <v>1962</v>
      </c>
      <c r="C26" s="106"/>
      <c r="D26" s="106"/>
      <c r="E26" s="107">
        <v>562</v>
      </c>
      <c r="F26" s="108">
        <v>266250</v>
      </c>
      <c r="G26" s="108"/>
      <c r="H26" s="109"/>
      <c r="I26" s="64"/>
      <c r="J26" s="107">
        <v>16</v>
      </c>
      <c r="K26" s="47"/>
      <c r="L26" s="103">
        <v>1962</v>
      </c>
      <c r="M26" s="105"/>
      <c r="N26" s="104">
        <v>402</v>
      </c>
      <c r="O26" s="110">
        <v>6</v>
      </c>
      <c r="P26" s="48"/>
      <c r="Q26" s="111">
        <v>1962</v>
      </c>
      <c r="R26" s="111"/>
      <c r="S26" s="129">
        <v>46972000</v>
      </c>
      <c r="T26" s="112">
        <v>11721000</v>
      </c>
      <c r="U26" s="67">
        <f t="shared" si="4"/>
        <v>4.0075078918181042</v>
      </c>
      <c r="V26" s="112">
        <v>74000000</v>
      </c>
      <c r="W26" s="26">
        <f t="shared" si="5"/>
        <v>33579735.990670279</v>
      </c>
      <c r="X26" s="113"/>
      <c r="Y26" s="49"/>
      <c r="Z26" s="117">
        <v>1962</v>
      </c>
      <c r="AA26" s="118"/>
      <c r="AB26" s="37">
        <f t="shared" si="1"/>
        <v>1.4925373134328357</v>
      </c>
      <c r="AC26" s="118"/>
      <c r="AD26" s="119">
        <v>2.12</v>
      </c>
      <c r="AE26" s="49"/>
      <c r="AF26" s="115">
        <v>1962</v>
      </c>
      <c r="AG26" s="116"/>
      <c r="AH26" s="121" t="s">
        <v>69</v>
      </c>
      <c r="AI26" s="145" t="s">
        <v>104</v>
      </c>
    </row>
    <row r="27" spans="2:35" s="46" customFormat="1" x14ac:dyDescent="0.35">
      <c r="B27" s="48">
        <v>1963</v>
      </c>
      <c r="C27" s="48"/>
      <c r="D27" s="48"/>
      <c r="E27" s="96">
        <v>562</v>
      </c>
      <c r="F27" s="95">
        <v>264325</v>
      </c>
      <c r="G27" s="95"/>
      <c r="H27" s="47"/>
      <c r="I27" s="63"/>
      <c r="J27" s="96">
        <v>17</v>
      </c>
      <c r="K27" s="47"/>
      <c r="L27" s="48">
        <v>1963</v>
      </c>
      <c r="M27" s="47"/>
      <c r="N27" s="96">
        <v>390</v>
      </c>
      <c r="O27" s="101">
        <v>5</v>
      </c>
      <c r="P27" s="48"/>
      <c r="Q27" s="48">
        <v>1963</v>
      </c>
      <c r="R27" s="48"/>
      <c r="S27" s="128">
        <v>42297000</v>
      </c>
      <c r="T27" s="95">
        <v>11890000</v>
      </c>
      <c r="U27" s="68">
        <f t="shared" si="4"/>
        <v>3.5573591253153909</v>
      </c>
      <c r="V27" s="125">
        <v>74432000</v>
      </c>
      <c r="W27" s="53">
        <f t="shared" si="5"/>
        <v>33775769.044021219</v>
      </c>
      <c r="X27" s="98">
        <v>27.5</v>
      </c>
      <c r="Y27" s="49"/>
      <c r="Z27" s="48">
        <v>1963</v>
      </c>
      <c r="AA27" s="49"/>
      <c r="AB27" s="44">
        <f t="shared" si="1"/>
        <v>1.2820512820512819</v>
      </c>
      <c r="AC27" s="98">
        <v>4.8</v>
      </c>
      <c r="AD27" s="97">
        <v>6.42</v>
      </c>
      <c r="AE27" s="49"/>
      <c r="AF27" s="48">
        <v>1963</v>
      </c>
      <c r="AG27" s="49"/>
      <c r="AH27" s="100" t="s">
        <v>70</v>
      </c>
      <c r="AI27" s="146" t="s">
        <v>105</v>
      </c>
    </row>
    <row r="28" spans="2:35" s="46" customFormat="1" x14ac:dyDescent="0.35">
      <c r="B28" s="106">
        <v>1964</v>
      </c>
      <c r="C28" s="106"/>
      <c r="D28" s="106"/>
      <c r="E28" s="107">
        <v>552</v>
      </c>
      <c r="F28" s="108">
        <v>260600</v>
      </c>
      <c r="G28" s="108"/>
      <c r="H28" s="109"/>
      <c r="I28" s="64"/>
      <c r="J28" s="107">
        <v>17</v>
      </c>
      <c r="K28" s="47"/>
      <c r="L28" s="103">
        <v>1964</v>
      </c>
      <c r="M28" s="105"/>
      <c r="N28" s="104">
        <v>363</v>
      </c>
      <c r="O28" s="110">
        <v>5</v>
      </c>
      <c r="P28" s="48"/>
      <c r="Q28" s="111">
        <v>1964</v>
      </c>
      <c r="R28" s="111"/>
      <c r="S28" s="129">
        <v>37968000</v>
      </c>
      <c r="T28" s="112">
        <v>12042000</v>
      </c>
      <c r="U28" s="67">
        <f t="shared" si="4"/>
        <v>3.1529646238166418</v>
      </c>
      <c r="V28" s="124">
        <v>74175000</v>
      </c>
      <c r="W28" s="26">
        <f t="shared" si="5"/>
        <v>33659147.528486051</v>
      </c>
      <c r="X28" s="114">
        <v>29.1</v>
      </c>
      <c r="Y28" s="49"/>
      <c r="Z28" s="117">
        <v>1964</v>
      </c>
      <c r="AA28" s="118"/>
      <c r="AB28" s="37">
        <f t="shared" si="1"/>
        <v>1.3774104683195594</v>
      </c>
      <c r="AC28" s="120"/>
      <c r="AD28" s="119">
        <v>6.61</v>
      </c>
      <c r="AE28" s="49"/>
      <c r="AF28" s="115">
        <v>1964</v>
      </c>
      <c r="AG28" s="116"/>
      <c r="AH28" s="121" t="s">
        <v>71</v>
      </c>
      <c r="AI28" s="145" t="s">
        <v>106</v>
      </c>
    </row>
    <row r="29" spans="2:35" s="46" customFormat="1" x14ac:dyDescent="0.35">
      <c r="B29" s="48">
        <v>1965</v>
      </c>
      <c r="C29" s="48"/>
      <c r="D29" s="48"/>
      <c r="E29" s="96">
        <v>537</v>
      </c>
      <c r="F29" s="95">
        <v>255428</v>
      </c>
      <c r="G29" s="95"/>
      <c r="H29" s="47"/>
      <c r="I29" s="63"/>
      <c r="J29" s="96">
        <v>17</v>
      </c>
      <c r="K29" s="47"/>
      <c r="L29" s="48">
        <v>1965</v>
      </c>
      <c r="M29" s="47"/>
      <c r="N29" s="96">
        <v>355</v>
      </c>
      <c r="O29" s="101">
        <v>2</v>
      </c>
      <c r="P29" s="48"/>
      <c r="Q29" s="48">
        <v>1965</v>
      </c>
      <c r="R29" s="48"/>
      <c r="S29" s="128">
        <v>35733000</v>
      </c>
      <c r="T29" s="95">
        <v>12212000</v>
      </c>
      <c r="U29" s="68">
        <f t="shared" si="4"/>
        <v>2.926056338028169</v>
      </c>
      <c r="V29" s="99">
        <v>75715000</v>
      </c>
      <c r="W29" s="53">
        <f t="shared" si="5"/>
        <v>34357969.061264865</v>
      </c>
      <c r="X29" s="49"/>
      <c r="Y29" s="49"/>
      <c r="Z29" s="48">
        <v>1965</v>
      </c>
      <c r="AA29" s="49"/>
      <c r="AB29" s="44">
        <f t="shared" si="1"/>
        <v>0.56338028169014087</v>
      </c>
      <c r="AC29" s="49"/>
      <c r="AD29" s="123">
        <v>0.56999999999999995</v>
      </c>
      <c r="AE29" s="49"/>
      <c r="AF29" s="48">
        <v>1965</v>
      </c>
      <c r="AG29" s="49"/>
      <c r="AH29" s="100" t="s">
        <v>72</v>
      </c>
      <c r="AI29" s="146" t="s">
        <v>107</v>
      </c>
    </row>
    <row r="30" spans="2:35" s="46" customFormat="1" x14ac:dyDescent="0.35">
      <c r="B30" s="106">
        <v>1966</v>
      </c>
      <c r="C30" s="106"/>
      <c r="D30" s="106"/>
      <c r="E30" s="107">
        <v>522</v>
      </c>
      <c r="F30" s="108">
        <v>247800</v>
      </c>
      <c r="G30" s="108"/>
      <c r="H30" s="109"/>
      <c r="I30" s="64"/>
      <c r="J30" s="107">
        <v>17</v>
      </c>
      <c r="K30" s="47"/>
      <c r="L30" s="103">
        <v>1966</v>
      </c>
      <c r="M30" s="105"/>
      <c r="N30" s="104">
        <v>397</v>
      </c>
      <c r="O30" s="110">
        <v>8</v>
      </c>
      <c r="P30" s="48"/>
      <c r="Q30" s="111">
        <v>1966</v>
      </c>
      <c r="R30" s="111"/>
      <c r="S30" s="112">
        <v>33737000</v>
      </c>
      <c r="T30" s="112">
        <v>12377000</v>
      </c>
      <c r="U30" s="67">
        <f t="shared" si="4"/>
        <v>2.7257816918477822</v>
      </c>
      <c r="V30" s="112">
        <v>80834000</v>
      </c>
      <c r="W30" s="26">
        <f t="shared" si="5"/>
        <v>36680869.987430289</v>
      </c>
      <c r="X30" s="114">
        <v>27</v>
      </c>
      <c r="Y30" s="49"/>
      <c r="Z30" s="117">
        <v>1966</v>
      </c>
      <c r="AA30" s="118"/>
      <c r="AB30" s="37">
        <f t="shared" si="1"/>
        <v>2.0151133501259446</v>
      </c>
      <c r="AC30" s="118"/>
      <c r="AD30" s="119">
        <v>1.64</v>
      </c>
      <c r="AE30" s="49"/>
      <c r="AF30" s="115">
        <v>1966</v>
      </c>
      <c r="AG30" s="116"/>
      <c r="AH30" s="121" t="s">
        <v>73</v>
      </c>
      <c r="AI30" s="145"/>
    </row>
    <row r="31" spans="2:35" s="46" customFormat="1" x14ac:dyDescent="0.35">
      <c r="B31" s="48">
        <v>1967</v>
      </c>
      <c r="C31" s="48"/>
      <c r="D31" s="48"/>
      <c r="E31" s="96">
        <v>490</v>
      </c>
      <c r="F31" s="95">
        <v>236500</v>
      </c>
      <c r="G31" s="95"/>
      <c r="H31" s="47"/>
      <c r="I31" s="63"/>
      <c r="J31" s="96">
        <v>17</v>
      </c>
      <c r="K31" s="47"/>
      <c r="L31" s="48">
        <v>1967</v>
      </c>
      <c r="M31" s="47"/>
      <c r="N31" s="96">
        <v>388</v>
      </c>
      <c r="O31" s="101">
        <v>5</v>
      </c>
      <c r="P31" s="48"/>
      <c r="Q31" s="48">
        <v>1967</v>
      </c>
      <c r="R31" s="48"/>
      <c r="S31" s="95">
        <v>30503000</v>
      </c>
      <c r="T31" s="95">
        <v>12535000</v>
      </c>
      <c r="U31" s="68">
        <f t="shared" si="4"/>
        <v>2.4334264060630235</v>
      </c>
      <c r="V31" s="95">
        <v>81827000</v>
      </c>
      <c r="W31" s="53">
        <f t="shared" si="5"/>
        <v>37131473.742007792</v>
      </c>
      <c r="X31" s="102">
        <v>31.2</v>
      </c>
      <c r="Y31" s="49"/>
      <c r="Z31" s="48">
        <v>1967</v>
      </c>
      <c r="AA31" s="49"/>
      <c r="AB31" s="44">
        <f t="shared" si="1"/>
        <v>1.2886597938144329</v>
      </c>
      <c r="AC31" s="49"/>
      <c r="AD31" s="123">
        <v>2.2000000000000002</v>
      </c>
      <c r="AE31" s="49"/>
      <c r="AF31" s="48">
        <v>1967</v>
      </c>
      <c r="AG31" s="49"/>
      <c r="AH31" s="100" t="s">
        <v>74</v>
      </c>
      <c r="AI31" s="146" t="s">
        <v>108</v>
      </c>
    </row>
    <row r="32" spans="2:35" s="46" customFormat="1" x14ac:dyDescent="0.35">
      <c r="B32" s="106">
        <v>1968</v>
      </c>
      <c r="C32" s="106"/>
      <c r="D32" s="106"/>
      <c r="E32" s="107">
        <v>468</v>
      </c>
      <c r="F32" s="130">
        <v>227836</v>
      </c>
      <c r="G32" s="130"/>
      <c r="H32" s="109"/>
      <c r="I32" s="64"/>
      <c r="J32" s="107">
        <v>17</v>
      </c>
      <c r="K32" s="47"/>
      <c r="L32" s="103">
        <v>1968</v>
      </c>
      <c r="M32" s="105"/>
      <c r="N32" s="104">
        <v>417</v>
      </c>
      <c r="O32" s="104">
        <v>6</v>
      </c>
      <c r="P32" s="48"/>
      <c r="Q32" s="111">
        <v>1968</v>
      </c>
      <c r="R32" s="111"/>
      <c r="S32" s="112">
        <v>26809000</v>
      </c>
      <c r="T32" s="112">
        <v>12661000</v>
      </c>
      <c r="U32" s="67">
        <f t="shared" si="4"/>
        <v>2.1174472790458889</v>
      </c>
      <c r="V32" s="112">
        <v>78030000</v>
      </c>
      <c r="W32" s="26">
        <f t="shared" si="5"/>
        <v>35408470.261513539</v>
      </c>
      <c r="X32" s="126">
        <v>23.3</v>
      </c>
      <c r="Y32" s="49"/>
      <c r="Z32" s="117">
        <v>1968</v>
      </c>
      <c r="AA32" s="118"/>
      <c r="AB32" s="37">
        <f t="shared" si="1"/>
        <v>1.4388489208633095</v>
      </c>
      <c r="AC32" s="118"/>
      <c r="AD32" s="122">
        <v>0.6</v>
      </c>
      <c r="AE32" s="49"/>
      <c r="AF32" s="115">
        <v>1968</v>
      </c>
      <c r="AG32" s="116"/>
      <c r="AH32" s="121" t="s">
        <v>75</v>
      </c>
      <c r="AI32" s="145" t="s">
        <v>109</v>
      </c>
    </row>
    <row r="33" spans="2:35" s="46" customFormat="1" x14ac:dyDescent="0.35">
      <c r="B33" s="48">
        <v>1969</v>
      </c>
      <c r="C33" s="48"/>
      <c r="D33" s="48"/>
      <c r="E33" s="96">
        <v>452</v>
      </c>
      <c r="F33" s="95">
        <v>221626</v>
      </c>
      <c r="G33" s="95"/>
      <c r="H33" s="47"/>
      <c r="I33" s="63"/>
      <c r="J33" s="96">
        <v>17</v>
      </c>
      <c r="K33" s="47"/>
      <c r="L33" s="48">
        <v>1969</v>
      </c>
      <c r="M33" s="47"/>
      <c r="N33" s="96">
        <v>380</v>
      </c>
      <c r="O33" s="96">
        <v>8</v>
      </c>
      <c r="P33" s="48"/>
      <c r="Q33" s="48">
        <v>1969</v>
      </c>
      <c r="R33" s="48"/>
      <c r="S33" s="95">
        <v>24110000</v>
      </c>
      <c r="T33" s="95">
        <v>12798000</v>
      </c>
      <c r="U33" s="68">
        <f t="shared" si="4"/>
        <v>1.8838881075167995</v>
      </c>
      <c r="V33" s="95">
        <v>77306000</v>
      </c>
      <c r="W33" s="53">
        <f t="shared" si="5"/>
        <v>35079933.385064274</v>
      </c>
      <c r="X33" s="127">
        <v>29</v>
      </c>
      <c r="Y33" s="49"/>
      <c r="Z33" s="48">
        <v>1969</v>
      </c>
      <c r="AA33" s="49"/>
      <c r="AB33" s="44">
        <f t="shared" si="1"/>
        <v>2.1052631578947367</v>
      </c>
      <c r="AC33" s="49"/>
      <c r="AD33" s="97">
        <v>1.7</v>
      </c>
      <c r="AE33" s="49"/>
      <c r="AF33" s="48">
        <v>1969</v>
      </c>
      <c r="AG33" s="49"/>
      <c r="AH33" s="100" t="s">
        <v>76</v>
      </c>
      <c r="AI33" s="146" t="s">
        <v>110</v>
      </c>
    </row>
    <row r="34" spans="2:35" x14ac:dyDescent="0.35">
      <c r="B34" s="16">
        <v>1970</v>
      </c>
      <c r="C34" s="17"/>
      <c r="D34" s="17"/>
      <c r="E34" s="17">
        <v>434</v>
      </c>
      <c r="F34" s="18">
        <v>211659</v>
      </c>
      <c r="G34" s="18"/>
      <c r="H34" s="18"/>
      <c r="I34" s="64"/>
      <c r="J34" s="22">
        <v>14</v>
      </c>
      <c r="L34" s="19">
        <v>1970</v>
      </c>
      <c r="M34" s="20"/>
      <c r="N34" s="21">
        <v>362</v>
      </c>
      <c r="O34" s="21">
        <v>4</v>
      </c>
      <c r="Q34" s="23">
        <v>1970</v>
      </c>
      <c r="R34" s="24"/>
      <c r="S34" s="25">
        <v>23398000</v>
      </c>
      <c r="T34" s="65">
        <v>12958000</v>
      </c>
      <c r="U34" s="67">
        <f>S34/T34</f>
        <v>1.8056798888717394</v>
      </c>
      <c r="V34" s="25">
        <v>77606000</v>
      </c>
      <c r="W34" s="26">
        <f t="shared" si="5"/>
        <v>35216067.449891321</v>
      </c>
      <c r="X34" s="27">
        <v>29.4</v>
      </c>
      <c r="Z34" s="30">
        <v>1970</v>
      </c>
      <c r="AA34" s="31"/>
      <c r="AB34" s="37">
        <f t="shared" si="1"/>
        <v>1.1049723756906076</v>
      </c>
      <c r="AC34" s="32">
        <v>2.5</v>
      </c>
      <c r="AD34" s="32">
        <v>1.5</v>
      </c>
      <c r="AF34" s="28">
        <v>1970</v>
      </c>
      <c r="AG34" s="29"/>
      <c r="AH34" s="92" t="s">
        <v>1</v>
      </c>
      <c r="AI34" s="145" t="s">
        <v>111</v>
      </c>
    </row>
    <row r="35" spans="2:35" x14ac:dyDescent="0.35">
      <c r="B35" s="52">
        <f>B34+1</f>
        <v>1971</v>
      </c>
      <c r="E35" s="41">
        <v>411</v>
      </c>
      <c r="F35" s="42">
        <v>200951</v>
      </c>
      <c r="I35" s="63"/>
      <c r="J35" s="41">
        <v>13</v>
      </c>
      <c r="L35" s="52">
        <f>L34+1</f>
        <v>1971</v>
      </c>
      <c r="N35" s="41">
        <v>329</v>
      </c>
      <c r="O35" s="41">
        <v>5</v>
      </c>
      <c r="Q35" s="52">
        <f>Q34+1</f>
        <v>1971</v>
      </c>
      <c r="S35" s="42">
        <v>24803000</v>
      </c>
      <c r="T35" s="66">
        <v>13119000</v>
      </c>
      <c r="U35" s="68">
        <f t="shared" ref="U35:U84" si="6">S35/T35</f>
        <v>1.8906166628554006</v>
      </c>
      <c r="V35" s="42">
        <v>88463066</v>
      </c>
      <c r="W35" s="53">
        <f t="shared" ref="W35:W55" si="7">V35/2.20371</f>
        <v>40142789.205476217</v>
      </c>
      <c r="X35" s="43">
        <v>34.4</v>
      </c>
      <c r="Z35" s="52">
        <f>Z34+1</f>
        <v>1971</v>
      </c>
      <c r="AB35" s="44">
        <f t="shared" ref="AB35:AB84" si="8">O35/N35*100</f>
        <v>1.5197568389057752</v>
      </c>
      <c r="AC35" s="44">
        <v>15</v>
      </c>
      <c r="AD35" s="54">
        <v>16.5</v>
      </c>
      <c r="AF35" s="52">
        <f>AF34+1</f>
        <v>1971</v>
      </c>
      <c r="AH35" s="93" t="s">
        <v>2</v>
      </c>
      <c r="AI35" s="146" t="s">
        <v>108</v>
      </c>
    </row>
    <row r="36" spans="2:35" x14ac:dyDescent="0.35">
      <c r="B36" s="16">
        <f t="shared" ref="B36:B80" si="9">B35+1</f>
        <v>1972</v>
      </c>
      <c r="C36" s="17"/>
      <c r="D36" s="17"/>
      <c r="E36" s="17">
        <v>392</v>
      </c>
      <c r="F36" s="18">
        <v>187774</v>
      </c>
      <c r="G36" s="18"/>
      <c r="H36" s="18"/>
      <c r="I36" s="64"/>
      <c r="J36" s="17">
        <v>13</v>
      </c>
      <c r="L36" s="33">
        <f t="shared" ref="L36:L80" si="10">L35+1</f>
        <v>1972</v>
      </c>
      <c r="M36" s="34"/>
      <c r="N36" s="35">
        <v>312</v>
      </c>
      <c r="O36" s="35">
        <v>7</v>
      </c>
      <c r="Q36" s="23">
        <f t="shared" ref="Q36:Q80" si="11">Q35+1</f>
        <v>1972</v>
      </c>
      <c r="R36" s="24"/>
      <c r="S36" s="25">
        <v>23908000</v>
      </c>
      <c r="T36" s="65">
        <v>13270000</v>
      </c>
      <c r="U36" s="67">
        <f t="shared" si="6"/>
        <v>1.8016578749058025</v>
      </c>
      <c r="V36" s="36">
        <v>92000000</v>
      </c>
      <c r="W36" s="26">
        <f t="shared" si="7"/>
        <v>41747779.880292781</v>
      </c>
      <c r="X36" s="27">
        <v>37.200000000000003</v>
      </c>
      <c r="Z36" s="30">
        <f t="shared" ref="Z36:Z80" si="12">Z35+1</f>
        <v>1972</v>
      </c>
      <c r="AA36" s="31"/>
      <c r="AB36" s="37">
        <f t="shared" si="8"/>
        <v>2.2435897435897436</v>
      </c>
      <c r="AC36" s="37">
        <v>10.5</v>
      </c>
      <c r="AD36" s="32">
        <v>10.83</v>
      </c>
      <c r="AF36" s="28">
        <f t="shared" ref="AF36:AF80" si="13">AF35+1</f>
        <v>1972</v>
      </c>
      <c r="AG36" s="29"/>
      <c r="AH36" s="92" t="s">
        <v>3</v>
      </c>
      <c r="AI36" s="145" t="s">
        <v>112</v>
      </c>
    </row>
    <row r="37" spans="2:35" x14ac:dyDescent="0.35">
      <c r="B37" s="52">
        <f t="shared" si="9"/>
        <v>1973</v>
      </c>
      <c r="E37" s="41">
        <v>377</v>
      </c>
      <c r="F37" s="55">
        <v>177714</v>
      </c>
      <c r="G37" s="55"/>
      <c r="I37" s="63"/>
      <c r="J37" s="41">
        <v>12</v>
      </c>
      <c r="L37" s="52">
        <f t="shared" si="10"/>
        <v>1973</v>
      </c>
      <c r="N37" s="41">
        <v>393</v>
      </c>
      <c r="O37" s="41">
        <v>11</v>
      </c>
      <c r="Q37" s="52">
        <f t="shared" si="11"/>
        <v>1973</v>
      </c>
      <c r="S37" s="42">
        <v>25128000</v>
      </c>
      <c r="T37" s="66">
        <v>13388000</v>
      </c>
      <c r="U37" s="68">
        <f t="shared" si="6"/>
        <v>1.8769046907678517</v>
      </c>
      <c r="V37" s="42">
        <v>104000000</v>
      </c>
      <c r="W37" s="53">
        <f t="shared" si="7"/>
        <v>47193142.473374441</v>
      </c>
      <c r="X37" s="43">
        <v>36.6</v>
      </c>
      <c r="Z37" s="52">
        <f t="shared" si="12"/>
        <v>1973</v>
      </c>
      <c r="AB37" s="44">
        <f t="shared" si="8"/>
        <v>2.7989821882951653</v>
      </c>
      <c r="AC37" s="44">
        <v>21.1</v>
      </c>
      <c r="AD37" s="44">
        <v>22.92</v>
      </c>
      <c r="AF37" s="52">
        <f t="shared" si="13"/>
        <v>1973</v>
      </c>
      <c r="AH37" s="93" t="s">
        <v>4</v>
      </c>
      <c r="AI37" s="146" t="s">
        <v>53</v>
      </c>
    </row>
    <row r="38" spans="2:35" x14ac:dyDescent="0.35">
      <c r="B38" s="16">
        <f t="shared" si="9"/>
        <v>1974</v>
      </c>
      <c r="C38" s="17"/>
      <c r="D38" s="17"/>
      <c r="E38" s="17">
        <v>381</v>
      </c>
      <c r="F38" s="18">
        <v>170515</v>
      </c>
      <c r="G38" s="18"/>
      <c r="H38" s="18"/>
      <c r="I38" s="64"/>
      <c r="J38" s="17">
        <v>12</v>
      </c>
      <c r="L38" s="19">
        <f t="shared" si="10"/>
        <v>1974</v>
      </c>
      <c r="M38" s="20"/>
      <c r="N38" s="21">
        <v>343</v>
      </c>
      <c r="O38" s="21">
        <v>9</v>
      </c>
      <c r="Q38" s="23">
        <f t="shared" si="11"/>
        <v>1974</v>
      </c>
      <c r="R38" s="24"/>
      <c r="S38" s="25">
        <v>26056000</v>
      </c>
      <c r="T38" s="65">
        <v>13491000</v>
      </c>
      <c r="U38" s="67">
        <f t="shared" si="6"/>
        <v>1.9313616485064118</v>
      </c>
      <c r="V38" s="25">
        <v>120000000</v>
      </c>
      <c r="W38" s="26">
        <f t="shared" si="7"/>
        <v>54453625.930816665</v>
      </c>
      <c r="X38" s="27">
        <v>39.299999999999997</v>
      </c>
      <c r="Z38" s="30">
        <f t="shared" si="12"/>
        <v>1974</v>
      </c>
      <c r="AA38" s="31"/>
      <c r="AB38" s="37">
        <f t="shared" si="8"/>
        <v>2.6239067055393588</v>
      </c>
      <c r="AC38" s="37">
        <v>8.9</v>
      </c>
      <c r="AD38" s="37">
        <v>8.9600000000000009</v>
      </c>
      <c r="AF38" s="28">
        <f t="shared" si="13"/>
        <v>1974</v>
      </c>
      <c r="AG38" s="29"/>
      <c r="AH38" s="92" t="s">
        <v>5</v>
      </c>
      <c r="AI38" s="145"/>
    </row>
    <row r="39" spans="2:35" x14ac:dyDescent="0.35">
      <c r="B39" s="52">
        <f t="shared" si="9"/>
        <v>1975</v>
      </c>
      <c r="E39" s="41">
        <v>387</v>
      </c>
      <c r="F39" s="42">
        <v>169229</v>
      </c>
      <c r="I39" s="63"/>
      <c r="J39" s="41">
        <v>12</v>
      </c>
      <c r="L39" s="52">
        <f t="shared" si="10"/>
        <v>1975</v>
      </c>
      <c r="N39" s="41">
        <v>325</v>
      </c>
      <c r="O39" s="41">
        <v>16</v>
      </c>
      <c r="Q39" s="52">
        <f t="shared" si="11"/>
        <v>1975</v>
      </c>
      <c r="S39" s="42">
        <v>25713000</v>
      </c>
      <c r="T39" s="66">
        <v>13599000</v>
      </c>
      <c r="U39" s="68">
        <f t="shared" si="6"/>
        <v>1.8908007941760423</v>
      </c>
      <c r="V39" s="42">
        <v>136700000</v>
      </c>
      <c r="W39" s="53">
        <f t="shared" si="7"/>
        <v>62031755.539521985</v>
      </c>
      <c r="X39" s="43">
        <v>35.6</v>
      </c>
      <c r="Z39" s="52">
        <f t="shared" si="12"/>
        <v>1975</v>
      </c>
      <c r="AB39" s="44">
        <f t="shared" si="8"/>
        <v>4.9230769230769234</v>
      </c>
      <c r="AC39" s="54">
        <v>16.8</v>
      </c>
      <c r="AD39" s="44">
        <v>18.260000000000002</v>
      </c>
      <c r="AF39" s="52">
        <f t="shared" si="13"/>
        <v>1975</v>
      </c>
      <c r="AH39" s="93" t="s">
        <v>6</v>
      </c>
      <c r="AI39" s="146" t="s">
        <v>113</v>
      </c>
    </row>
    <row r="40" spans="2:35" x14ac:dyDescent="0.35">
      <c r="B40" s="16">
        <f t="shared" si="9"/>
        <v>1976</v>
      </c>
      <c r="C40" s="17"/>
      <c r="D40" s="17"/>
      <c r="E40" s="38">
        <v>414</v>
      </c>
      <c r="F40" s="39">
        <v>168218</v>
      </c>
      <c r="G40" s="39"/>
      <c r="H40" s="18"/>
      <c r="I40" s="64"/>
      <c r="J40" s="17">
        <v>12</v>
      </c>
      <c r="L40" s="19">
        <f t="shared" si="10"/>
        <v>1976</v>
      </c>
      <c r="M40" s="20"/>
      <c r="N40" s="21">
        <v>303</v>
      </c>
      <c r="O40" s="21">
        <v>10</v>
      </c>
      <c r="Q40" s="23">
        <f t="shared" si="11"/>
        <v>1976</v>
      </c>
      <c r="R40" s="24"/>
      <c r="S40" s="36">
        <v>24211000</v>
      </c>
      <c r="T40" s="65">
        <v>13734000</v>
      </c>
      <c r="U40" s="67">
        <f t="shared" si="6"/>
        <v>1.7628513178971894</v>
      </c>
      <c r="V40" s="25">
        <v>141800000</v>
      </c>
      <c r="W40" s="26">
        <f t="shared" si="7"/>
        <v>64346034.641581692</v>
      </c>
      <c r="X40" s="27">
        <v>31.5</v>
      </c>
      <c r="Z40" s="30">
        <f t="shared" si="12"/>
        <v>1976</v>
      </c>
      <c r="AA40" s="31"/>
      <c r="AB40" s="37">
        <f t="shared" si="8"/>
        <v>3.3003300330032999</v>
      </c>
      <c r="AC40" s="37">
        <v>7.8</v>
      </c>
      <c r="AD40" s="37">
        <v>8.48</v>
      </c>
      <c r="AF40" s="28">
        <f t="shared" si="13"/>
        <v>1976</v>
      </c>
      <c r="AG40" s="29"/>
      <c r="AH40" s="92" t="s">
        <v>7</v>
      </c>
      <c r="AI40" s="145" t="s">
        <v>114</v>
      </c>
    </row>
    <row r="41" spans="2:35" x14ac:dyDescent="0.35">
      <c r="B41" s="52">
        <f t="shared" si="9"/>
        <v>1977</v>
      </c>
      <c r="E41" s="41">
        <v>422</v>
      </c>
      <c r="F41" s="42">
        <v>166185</v>
      </c>
      <c r="I41" s="63"/>
      <c r="J41" s="41">
        <v>12</v>
      </c>
      <c r="L41" s="52">
        <f t="shared" si="10"/>
        <v>1977</v>
      </c>
      <c r="N41" s="41">
        <v>332</v>
      </c>
      <c r="O41" s="57">
        <v>10</v>
      </c>
      <c r="Q41" s="52">
        <f t="shared" si="11"/>
        <v>1977</v>
      </c>
      <c r="S41" s="55">
        <v>23943000</v>
      </c>
      <c r="T41" s="66">
        <v>13814000</v>
      </c>
      <c r="U41" s="68">
        <f t="shared" si="6"/>
        <v>1.7332416389170406</v>
      </c>
      <c r="V41" s="42">
        <v>165000000</v>
      </c>
      <c r="W41" s="53">
        <f t="shared" si="7"/>
        <v>74873735.654872924</v>
      </c>
      <c r="X41" s="43">
        <v>26.6</v>
      </c>
      <c r="Z41" s="52">
        <f t="shared" si="12"/>
        <v>1977</v>
      </c>
      <c r="AB41" s="44">
        <f t="shared" si="8"/>
        <v>3.0120481927710845</v>
      </c>
      <c r="AC41" s="44">
        <v>9.1999999999999993</v>
      </c>
      <c r="AD41" s="44">
        <v>11.56</v>
      </c>
      <c r="AF41" s="52">
        <f t="shared" si="13"/>
        <v>1977</v>
      </c>
      <c r="AH41" s="93" t="s">
        <v>8</v>
      </c>
      <c r="AI41" s="146" t="s">
        <v>115</v>
      </c>
    </row>
    <row r="42" spans="2:35" x14ac:dyDescent="0.35">
      <c r="B42" s="16">
        <f t="shared" si="9"/>
        <v>1978</v>
      </c>
      <c r="C42" s="17"/>
      <c r="D42" s="17"/>
      <c r="E42" s="17">
        <v>452</v>
      </c>
      <c r="F42" s="18">
        <v>162440</v>
      </c>
      <c r="G42" s="18"/>
      <c r="H42" s="18"/>
      <c r="I42" s="64"/>
      <c r="J42" s="17">
        <v>13</v>
      </c>
      <c r="L42" s="19">
        <f t="shared" si="10"/>
        <v>1978</v>
      </c>
      <c r="M42" s="20"/>
      <c r="N42" s="21">
        <v>323</v>
      </c>
      <c r="O42" s="21">
        <v>12</v>
      </c>
      <c r="Q42" s="23">
        <f t="shared" si="11"/>
        <v>1978</v>
      </c>
      <c r="R42" s="24"/>
      <c r="S42" s="36">
        <v>27751000</v>
      </c>
      <c r="T42" s="65">
        <v>13898000</v>
      </c>
      <c r="U42" s="67">
        <f t="shared" si="6"/>
        <v>1.9967621240466253</v>
      </c>
      <c r="V42" s="36">
        <v>200640826</v>
      </c>
      <c r="W42" s="26">
        <f t="shared" si="7"/>
        <v>91046837.378783956</v>
      </c>
      <c r="X42" s="27">
        <v>42.2</v>
      </c>
      <c r="Z42" s="30">
        <f t="shared" si="12"/>
        <v>1978</v>
      </c>
      <c r="AA42" s="31"/>
      <c r="AB42" s="37">
        <f t="shared" si="8"/>
        <v>3.7151702786377707</v>
      </c>
      <c r="AC42" s="37">
        <v>8.3000000000000007</v>
      </c>
      <c r="AD42" s="37">
        <v>8.82</v>
      </c>
      <c r="AF42" s="28">
        <f t="shared" si="13"/>
        <v>1978</v>
      </c>
      <c r="AG42" s="29"/>
      <c r="AH42" s="92" t="s">
        <v>9</v>
      </c>
      <c r="AI42" s="145" t="s">
        <v>116</v>
      </c>
    </row>
    <row r="43" spans="2:35" x14ac:dyDescent="0.35">
      <c r="B43" s="52">
        <f t="shared" si="9"/>
        <v>1979</v>
      </c>
      <c r="E43" s="41">
        <v>484</v>
      </c>
      <c r="F43" s="42">
        <v>157713</v>
      </c>
      <c r="I43" s="63"/>
      <c r="J43" s="41">
        <v>11</v>
      </c>
      <c r="L43" s="52">
        <f t="shared" si="10"/>
        <v>1979</v>
      </c>
      <c r="N43" s="41">
        <v>320</v>
      </c>
      <c r="O43" s="41">
        <v>13</v>
      </c>
      <c r="Q43" s="52">
        <f t="shared" si="11"/>
        <v>1979</v>
      </c>
      <c r="S43" s="55">
        <v>25832000</v>
      </c>
      <c r="T43" s="66">
        <v>13986000</v>
      </c>
      <c r="U43" s="68">
        <f t="shared" si="6"/>
        <v>1.8469898469898469</v>
      </c>
      <c r="V43" s="55">
        <v>200000000</v>
      </c>
      <c r="W43" s="53">
        <f t="shared" si="7"/>
        <v>90756043.218027785</v>
      </c>
      <c r="X43" s="43">
        <v>39.799999999999997</v>
      </c>
      <c r="Z43" s="52">
        <f t="shared" si="12"/>
        <v>1979</v>
      </c>
      <c r="AB43" s="44">
        <f t="shared" si="8"/>
        <v>4.0625</v>
      </c>
      <c r="AC43" s="44">
        <v>11.9</v>
      </c>
      <c r="AD43" s="44">
        <v>11.45</v>
      </c>
      <c r="AF43" s="52">
        <f t="shared" si="13"/>
        <v>1979</v>
      </c>
      <c r="AH43" s="93" t="s">
        <v>10</v>
      </c>
      <c r="AI43" s="146" t="s">
        <v>117</v>
      </c>
    </row>
    <row r="44" spans="2:35" x14ac:dyDescent="0.35">
      <c r="B44" s="16">
        <f t="shared" si="9"/>
        <v>1980</v>
      </c>
      <c r="C44" s="17"/>
      <c r="D44" s="17"/>
      <c r="E44" s="17">
        <v>507</v>
      </c>
      <c r="F44" s="18">
        <v>157906</v>
      </c>
      <c r="G44" s="18"/>
      <c r="H44" s="18"/>
      <c r="I44" s="64"/>
      <c r="J44" s="17">
        <v>11</v>
      </c>
      <c r="L44" s="19">
        <f t="shared" si="10"/>
        <v>1980</v>
      </c>
      <c r="M44" s="20"/>
      <c r="N44" s="21">
        <v>336</v>
      </c>
      <c r="O44" s="21">
        <v>7</v>
      </c>
      <c r="Q44" s="23">
        <f t="shared" si="11"/>
        <v>1980</v>
      </c>
      <c r="R44" s="24"/>
      <c r="S44" s="36">
        <v>25583000</v>
      </c>
      <c r="T44" s="65">
        <v>14091000</v>
      </c>
      <c r="U44" s="67">
        <f t="shared" si="6"/>
        <v>1.8155560286707828</v>
      </c>
      <c r="V44" s="36">
        <v>213000000</v>
      </c>
      <c r="W44" s="26">
        <f t="shared" si="7"/>
        <v>96655186.027199581</v>
      </c>
      <c r="X44" s="40">
        <v>36.6</v>
      </c>
      <c r="Z44" s="30">
        <f t="shared" si="12"/>
        <v>1980</v>
      </c>
      <c r="AA44" s="31"/>
      <c r="AB44" s="37">
        <f t="shared" si="8"/>
        <v>2.083333333333333</v>
      </c>
      <c r="AC44" s="37">
        <v>7.5</v>
      </c>
      <c r="AD44" s="37">
        <v>7.06</v>
      </c>
      <c r="AF44" s="28">
        <f t="shared" si="13"/>
        <v>1980</v>
      </c>
      <c r="AG44" s="29"/>
      <c r="AH44" s="92" t="s">
        <v>11</v>
      </c>
      <c r="AI44" s="145" t="s">
        <v>118</v>
      </c>
    </row>
    <row r="45" spans="2:35" x14ac:dyDescent="0.35">
      <c r="B45" s="52">
        <f t="shared" si="9"/>
        <v>1981</v>
      </c>
      <c r="E45" s="41">
        <v>523</v>
      </c>
      <c r="F45" s="42">
        <v>155504</v>
      </c>
      <c r="I45" s="63"/>
      <c r="J45" s="41">
        <v>11</v>
      </c>
      <c r="L45" s="52">
        <f t="shared" si="10"/>
        <v>1981</v>
      </c>
      <c r="N45" s="41">
        <v>371</v>
      </c>
      <c r="O45" s="41">
        <v>11</v>
      </c>
      <c r="Q45" s="52">
        <f t="shared" si="11"/>
        <v>1981</v>
      </c>
      <c r="S45" s="55">
        <v>24649000</v>
      </c>
      <c r="T45" s="66">
        <v>14209000</v>
      </c>
      <c r="U45" s="68">
        <f t="shared" si="6"/>
        <v>1.734745583784925</v>
      </c>
      <c r="V45" s="55">
        <v>212000000</v>
      </c>
      <c r="W45" s="53">
        <f t="shared" si="7"/>
        <v>96201405.811109439</v>
      </c>
      <c r="X45" s="43">
        <v>39.4</v>
      </c>
      <c r="Z45" s="52">
        <f t="shared" si="12"/>
        <v>1981</v>
      </c>
      <c r="AB45" s="44">
        <f t="shared" si="8"/>
        <v>2.9649595687331538</v>
      </c>
      <c r="AC45" s="44">
        <v>12.6</v>
      </c>
      <c r="AD45" s="44">
        <v>12.42</v>
      </c>
      <c r="AF45" s="52">
        <f t="shared" si="13"/>
        <v>1981</v>
      </c>
      <c r="AH45" s="93" t="s">
        <v>12</v>
      </c>
      <c r="AI45" s="146" t="s">
        <v>117</v>
      </c>
    </row>
    <row r="46" spans="2:35" x14ac:dyDescent="0.35">
      <c r="B46" s="16">
        <f t="shared" si="9"/>
        <v>1982</v>
      </c>
      <c r="C46" s="17"/>
      <c r="D46" s="17"/>
      <c r="E46" s="17">
        <v>553</v>
      </c>
      <c r="F46" s="18">
        <v>154280</v>
      </c>
      <c r="G46" s="18"/>
      <c r="H46" s="18"/>
      <c r="I46" s="64"/>
      <c r="J46" s="17">
        <v>11</v>
      </c>
      <c r="L46" s="19">
        <f t="shared" si="10"/>
        <v>1982</v>
      </c>
      <c r="M46" s="20"/>
      <c r="N46" s="21">
        <v>345</v>
      </c>
      <c r="O46" s="21">
        <v>13</v>
      </c>
      <c r="Q46" s="23">
        <f t="shared" si="11"/>
        <v>1982</v>
      </c>
      <c r="R46" s="24"/>
      <c r="S46" s="36">
        <v>20492000</v>
      </c>
      <c r="T46" s="65">
        <v>14286000</v>
      </c>
      <c r="U46" s="67">
        <f t="shared" si="6"/>
        <v>1.4344113117737645</v>
      </c>
      <c r="V46" s="25">
        <v>189000000</v>
      </c>
      <c r="W46" s="26">
        <f t="shared" si="7"/>
        <v>85764460.841036245</v>
      </c>
      <c r="X46" s="27">
        <v>38</v>
      </c>
      <c r="Z46" s="30">
        <f t="shared" si="12"/>
        <v>1982</v>
      </c>
      <c r="AA46" s="31"/>
      <c r="AB46" s="37">
        <f t="shared" si="8"/>
        <v>3.7681159420289858</v>
      </c>
      <c r="AC46" s="37">
        <v>13</v>
      </c>
      <c r="AD46" s="37">
        <v>12.59</v>
      </c>
      <c r="AF46" s="28">
        <f t="shared" si="13"/>
        <v>1982</v>
      </c>
      <c r="AG46" s="29"/>
      <c r="AH46" s="92" t="s">
        <v>13</v>
      </c>
      <c r="AI46" s="145" t="s">
        <v>119</v>
      </c>
    </row>
    <row r="47" spans="2:35" x14ac:dyDescent="0.35">
      <c r="B47" s="52">
        <f t="shared" si="9"/>
        <v>1983</v>
      </c>
      <c r="E47" s="41">
        <v>557</v>
      </c>
      <c r="F47" s="42">
        <v>151204</v>
      </c>
      <c r="I47" s="63"/>
      <c r="J47" s="41">
        <v>10</v>
      </c>
      <c r="L47" s="52">
        <f t="shared" si="10"/>
        <v>1983</v>
      </c>
      <c r="N47" s="57">
        <v>288</v>
      </c>
      <c r="O47" s="41">
        <v>16</v>
      </c>
      <c r="Q47" s="52">
        <f t="shared" si="11"/>
        <v>1983</v>
      </c>
      <c r="S47" s="55">
        <v>20227000</v>
      </c>
      <c r="T47" s="66">
        <v>14340000</v>
      </c>
      <c r="U47" s="68">
        <f t="shared" si="6"/>
        <v>1.4105299860529985</v>
      </c>
      <c r="V47" s="42">
        <v>196000000</v>
      </c>
      <c r="W47" s="53">
        <f t="shared" si="7"/>
        <v>88940922.353667229</v>
      </c>
      <c r="X47" s="43">
        <v>52.6</v>
      </c>
      <c r="Z47" s="52">
        <f t="shared" si="12"/>
        <v>1983</v>
      </c>
      <c r="AB47" s="44">
        <f t="shared" si="8"/>
        <v>5.5555555555555554</v>
      </c>
      <c r="AC47" s="44">
        <v>14.5</v>
      </c>
      <c r="AD47" s="44">
        <v>14.3</v>
      </c>
      <c r="AF47" s="52">
        <f t="shared" si="13"/>
        <v>1983</v>
      </c>
      <c r="AH47" s="93" t="s">
        <v>14</v>
      </c>
      <c r="AI47" s="146" t="s">
        <v>120</v>
      </c>
    </row>
    <row r="48" spans="2:35" x14ac:dyDescent="0.35">
      <c r="B48" s="16">
        <f t="shared" si="9"/>
        <v>1984</v>
      </c>
      <c r="C48" s="17"/>
      <c r="D48" s="17"/>
      <c r="E48" s="17">
        <v>531</v>
      </c>
      <c r="F48" s="18">
        <v>138874</v>
      </c>
      <c r="G48" s="18"/>
      <c r="H48" s="18"/>
      <c r="I48" s="64"/>
      <c r="J48" s="17">
        <v>11</v>
      </c>
      <c r="L48" s="19">
        <f t="shared" si="10"/>
        <v>1984</v>
      </c>
      <c r="M48" s="20"/>
      <c r="N48" s="58">
        <v>323</v>
      </c>
      <c r="O48" s="21">
        <v>12</v>
      </c>
      <c r="Q48" s="23">
        <f t="shared" si="11"/>
        <v>1984</v>
      </c>
      <c r="R48" s="24"/>
      <c r="S48" s="36">
        <v>16527000</v>
      </c>
      <c r="T48" s="65">
        <v>14395000</v>
      </c>
      <c r="U48" s="67">
        <f t="shared" si="6"/>
        <v>1.1481069815908302</v>
      </c>
      <c r="V48" s="25">
        <v>160400000</v>
      </c>
      <c r="W48" s="26">
        <f t="shared" si="7"/>
        <v>72786346.660858274</v>
      </c>
      <c r="X48" s="27">
        <v>51.2</v>
      </c>
      <c r="Z48" s="30">
        <f t="shared" si="12"/>
        <v>1984</v>
      </c>
      <c r="AA48" s="31"/>
      <c r="AB48" s="37">
        <f t="shared" si="8"/>
        <v>3.7151702786377707</v>
      </c>
      <c r="AC48" s="37">
        <v>19.3</v>
      </c>
      <c r="AD48" s="32">
        <v>19.48</v>
      </c>
      <c r="AF48" s="28">
        <f t="shared" si="13"/>
        <v>1984</v>
      </c>
      <c r="AG48" s="29"/>
      <c r="AH48" s="92" t="s">
        <v>14</v>
      </c>
      <c r="AI48" s="145" t="s">
        <v>121</v>
      </c>
    </row>
    <row r="49" spans="2:35" x14ac:dyDescent="0.35">
      <c r="B49" s="52">
        <f t="shared" si="9"/>
        <v>1985</v>
      </c>
      <c r="E49" s="41">
        <v>486</v>
      </c>
      <c r="F49" s="42">
        <v>125206</v>
      </c>
      <c r="I49" s="63"/>
      <c r="J49" s="41">
        <v>10</v>
      </c>
      <c r="L49" s="52">
        <f t="shared" si="10"/>
        <v>1985</v>
      </c>
      <c r="N49" s="57">
        <v>295</v>
      </c>
      <c r="O49" s="41">
        <v>16</v>
      </c>
      <c r="Q49" s="52">
        <f t="shared" si="11"/>
        <v>1985</v>
      </c>
      <c r="S49" s="42">
        <v>15319000</v>
      </c>
      <c r="T49" s="66">
        <v>14454000</v>
      </c>
      <c r="U49" s="68">
        <f t="shared" si="6"/>
        <v>1.0598450255984502</v>
      </c>
      <c r="V49" s="42">
        <v>155100000</v>
      </c>
      <c r="W49" s="53">
        <f t="shared" si="7"/>
        <v>70381311.515580535</v>
      </c>
      <c r="X49" s="43">
        <v>57.1</v>
      </c>
      <c r="Z49" s="52">
        <f t="shared" si="12"/>
        <v>1985</v>
      </c>
      <c r="AB49" s="44">
        <f t="shared" si="8"/>
        <v>5.4237288135593218</v>
      </c>
      <c r="AC49" s="44">
        <v>4</v>
      </c>
      <c r="AD49" s="44">
        <v>3.6</v>
      </c>
      <c r="AF49" s="52">
        <f t="shared" si="13"/>
        <v>1985</v>
      </c>
      <c r="AH49" s="93" t="s">
        <v>15</v>
      </c>
      <c r="AI49" s="146" t="s">
        <v>122</v>
      </c>
    </row>
    <row r="50" spans="2:35" x14ac:dyDescent="0.35">
      <c r="B50" s="16">
        <f t="shared" si="9"/>
        <v>1986</v>
      </c>
      <c r="C50" s="17"/>
      <c r="D50" s="17"/>
      <c r="E50" s="17">
        <v>473</v>
      </c>
      <c r="F50" s="18">
        <v>118753</v>
      </c>
      <c r="G50" s="18"/>
      <c r="H50" s="18"/>
      <c r="I50" s="64"/>
      <c r="J50" s="17">
        <v>10</v>
      </c>
      <c r="L50" s="19">
        <f t="shared" si="10"/>
        <v>1986</v>
      </c>
      <c r="M50" s="20"/>
      <c r="N50" s="58">
        <v>282</v>
      </c>
      <c r="O50" s="21">
        <v>13</v>
      </c>
      <c r="Q50" s="23">
        <f t="shared" si="11"/>
        <v>1986</v>
      </c>
      <c r="R50" s="24"/>
      <c r="S50" s="25">
        <v>14864000</v>
      </c>
      <c r="T50" s="65">
        <v>14529000</v>
      </c>
      <c r="U50" s="67">
        <f t="shared" si="6"/>
        <v>1.0230573336086448</v>
      </c>
      <c r="V50" s="25">
        <v>155200000</v>
      </c>
      <c r="W50" s="26">
        <f t="shared" si="7"/>
        <v>70426689.537189558</v>
      </c>
      <c r="X50" s="27">
        <v>58.5</v>
      </c>
      <c r="Z50" s="30">
        <f t="shared" si="12"/>
        <v>1986</v>
      </c>
      <c r="AA50" s="31"/>
      <c r="AB50" s="37">
        <f t="shared" si="8"/>
        <v>4.6099290780141837</v>
      </c>
      <c r="AC50" s="37">
        <v>13.9</v>
      </c>
      <c r="AD50" s="37">
        <v>14.19</v>
      </c>
      <c r="AF50" s="28">
        <f t="shared" si="13"/>
        <v>1986</v>
      </c>
      <c r="AG50" s="29"/>
      <c r="AH50" s="92" t="s">
        <v>16</v>
      </c>
      <c r="AI50" s="145" t="s">
        <v>122</v>
      </c>
    </row>
    <row r="51" spans="2:35" x14ac:dyDescent="0.35">
      <c r="B51" s="52">
        <f t="shared" si="9"/>
        <v>1987</v>
      </c>
      <c r="E51" s="41">
        <v>457</v>
      </c>
      <c r="F51" s="42">
        <v>109892</v>
      </c>
      <c r="I51" s="63"/>
      <c r="J51" s="41">
        <v>10</v>
      </c>
      <c r="L51" s="52">
        <f t="shared" si="10"/>
        <v>1987</v>
      </c>
      <c r="N51" s="41">
        <v>249</v>
      </c>
      <c r="O51" s="41">
        <v>17</v>
      </c>
      <c r="Q51" s="52">
        <f t="shared" si="11"/>
        <v>1987</v>
      </c>
      <c r="S51" s="42">
        <v>15473000</v>
      </c>
      <c r="T51" s="66">
        <v>14615000</v>
      </c>
      <c r="U51" s="68">
        <f t="shared" si="6"/>
        <v>1.0587068080738966</v>
      </c>
      <c r="V51" s="42">
        <v>165800000</v>
      </c>
      <c r="W51" s="53">
        <f t="shared" si="7"/>
        <v>75236759.827745035</v>
      </c>
      <c r="X51" s="43">
        <v>60.7</v>
      </c>
      <c r="Z51" s="52">
        <f t="shared" si="12"/>
        <v>1987</v>
      </c>
      <c r="AB51" s="44">
        <f t="shared" si="8"/>
        <v>6.8273092369477917</v>
      </c>
      <c r="AC51" s="44">
        <v>21.4</v>
      </c>
      <c r="AD51" s="44">
        <v>21.54</v>
      </c>
      <c r="AF51" s="52">
        <f t="shared" si="13"/>
        <v>1987</v>
      </c>
      <c r="AH51" s="93" t="s">
        <v>17</v>
      </c>
      <c r="AI51" s="146"/>
    </row>
    <row r="52" spans="2:35" x14ac:dyDescent="0.35">
      <c r="B52" s="16">
        <f t="shared" si="9"/>
        <v>1988</v>
      </c>
      <c r="C52" s="17"/>
      <c r="D52" s="17"/>
      <c r="E52" s="17">
        <v>438</v>
      </c>
      <c r="F52" s="18">
        <v>102986</v>
      </c>
      <c r="G52" s="18"/>
      <c r="H52" s="18"/>
      <c r="I52" s="64"/>
      <c r="J52" s="17">
        <v>10</v>
      </c>
      <c r="L52" s="19">
        <f t="shared" si="10"/>
        <v>1988</v>
      </c>
      <c r="M52" s="20"/>
      <c r="N52" s="58">
        <v>236</v>
      </c>
      <c r="O52" s="21">
        <v>10</v>
      </c>
      <c r="Q52" s="23">
        <f t="shared" si="11"/>
        <v>1988</v>
      </c>
      <c r="R52" s="24"/>
      <c r="S52" s="36">
        <v>14837000</v>
      </c>
      <c r="T52" s="65">
        <v>14715000</v>
      </c>
      <c r="U52" s="67">
        <f t="shared" si="6"/>
        <v>1.0082908596670064</v>
      </c>
      <c r="V52" s="25">
        <v>165700000</v>
      </c>
      <c r="W52" s="26">
        <f t="shared" si="7"/>
        <v>75191381.806136012</v>
      </c>
      <c r="X52" s="27">
        <v>66.7</v>
      </c>
      <c r="Z52" s="30">
        <f t="shared" si="12"/>
        <v>1988</v>
      </c>
      <c r="AA52" s="31"/>
      <c r="AB52" s="37">
        <f t="shared" si="8"/>
        <v>4.2372881355932197</v>
      </c>
      <c r="AC52" s="37">
        <v>12.1</v>
      </c>
      <c r="AD52" s="37">
        <v>11.89</v>
      </c>
      <c r="AF52" s="28">
        <f t="shared" si="13"/>
        <v>1988</v>
      </c>
      <c r="AG52" s="29"/>
      <c r="AH52" s="92" t="s">
        <v>18</v>
      </c>
      <c r="AI52" s="145" t="s">
        <v>123</v>
      </c>
    </row>
    <row r="53" spans="2:35" x14ac:dyDescent="0.35">
      <c r="B53" s="52">
        <f t="shared" si="9"/>
        <v>1989</v>
      </c>
      <c r="E53" s="41">
        <v>438</v>
      </c>
      <c r="F53" s="42">
        <v>103366</v>
      </c>
      <c r="I53" s="63"/>
      <c r="J53" s="57">
        <v>8</v>
      </c>
      <c r="L53" s="52">
        <f t="shared" si="10"/>
        <v>1989</v>
      </c>
      <c r="N53" s="57">
        <v>211</v>
      </c>
      <c r="O53" s="41">
        <v>13</v>
      </c>
      <c r="Q53" s="52">
        <f t="shared" si="11"/>
        <v>1989</v>
      </c>
      <c r="S53" s="59">
        <v>15591000</v>
      </c>
      <c r="T53" s="63">
        <v>14805000</v>
      </c>
      <c r="U53" s="69">
        <f t="shared" si="6"/>
        <v>1.0530901722391084</v>
      </c>
      <c r="V53" s="42">
        <v>174100000</v>
      </c>
      <c r="W53" s="53">
        <f t="shared" si="7"/>
        <v>79003135.621293187</v>
      </c>
      <c r="X53" s="43">
        <v>70.8</v>
      </c>
      <c r="Z53" s="52">
        <f t="shared" si="12"/>
        <v>1989</v>
      </c>
      <c r="AB53" s="44">
        <f t="shared" si="8"/>
        <v>6.1611374407582939</v>
      </c>
      <c r="AC53" s="44">
        <v>4.5</v>
      </c>
      <c r="AD53" s="44">
        <v>4.57</v>
      </c>
      <c r="AF53" s="52">
        <f t="shared" si="13"/>
        <v>1989</v>
      </c>
      <c r="AH53" s="93" t="s">
        <v>19</v>
      </c>
      <c r="AI53" s="146" t="s">
        <v>124</v>
      </c>
    </row>
    <row r="54" spans="2:35" x14ac:dyDescent="0.35">
      <c r="B54" s="16">
        <f t="shared" si="9"/>
        <v>1990</v>
      </c>
      <c r="C54" s="17"/>
      <c r="D54" s="17"/>
      <c r="E54" s="17">
        <v>426</v>
      </c>
      <c r="F54" s="18">
        <v>99818</v>
      </c>
      <c r="G54" s="18"/>
      <c r="H54" s="18"/>
      <c r="I54" s="64"/>
      <c r="J54" s="17">
        <v>8</v>
      </c>
      <c r="L54" s="19">
        <f t="shared" si="10"/>
        <v>1990</v>
      </c>
      <c r="M54" s="20"/>
      <c r="N54" s="21">
        <v>187</v>
      </c>
      <c r="O54" s="58">
        <v>14</v>
      </c>
      <c r="Q54" s="23">
        <f t="shared" si="11"/>
        <v>1990</v>
      </c>
      <c r="R54" s="24"/>
      <c r="S54" s="25">
        <v>14636000</v>
      </c>
      <c r="T54" s="65">
        <v>14893000</v>
      </c>
      <c r="U54" s="67">
        <f t="shared" si="6"/>
        <v>0.98274357080507624</v>
      </c>
      <c r="V54" s="25">
        <v>167900000</v>
      </c>
      <c r="W54" s="26">
        <f t="shared" si="7"/>
        <v>76189698.281534314</v>
      </c>
      <c r="X54" s="27">
        <v>58.8</v>
      </c>
      <c r="Z54" s="30">
        <f t="shared" si="12"/>
        <v>1990</v>
      </c>
      <c r="AA54" s="31"/>
      <c r="AB54" s="37">
        <f t="shared" si="8"/>
        <v>7.4866310160427805</v>
      </c>
      <c r="AC54" s="37">
        <v>3.1</v>
      </c>
      <c r="AD54" s="37">
        <v>3.02</v>
      </c>
      <c r="AF54" s="28">
        <f t="shared" si="13"/>
        <v>1990</v>
      </c>
      <c r="AG54" s="29"/>
      <c r="AH54" s="92" t="s">
        <v>20</v>
      </c>
      <c r="AI54" s="145" t="s">
        <v>125</v>
      </c>
    </row>
    <row r="55" spans="2:35" x14ac:dyDescent="0.35">
      <c r="B55" s="60">
        <f t="shared" si="9"/>
        <v>1991</v>
      </c>
      <c r="C55" s="61"/>
      <c r="D55" s="62">
        <v>182</v>
      </c>
      <c r="E55" s="62">
        <v>426</v>
      </c>
      <c r="F55" s="59">
        <v>98600</v>
      </c>
      <c r="G55" s="59"/>
      <c r="H55" s="63"/>
      <c r="I55" s="63"/>
      <c r="J55" s="61">
        <v>8</v>
      </c>
      <c r="L55" s="52">
        <f t="shared" si="10"/>
        <v>1991</v>
      </c>
      <c r="N55" s="57">
        <v>184</v>
      </c>
      <c r="O55" s="57">
        <v>14</v>
      </c>
      <c r="Q55" s="52">
        <f t="shared" si="11"/>
        <v>1991</v>
      </c>
      <c r="S55" s="42">
        <v>14863000</v>
      </c>
      <c r="T55" s="66">
        <v>15010000</v>
      </c>
      <c r="U55" s="68">
        <f t="shared" si="6"/>
        <v>0.99020652898067951</v>
      </c>
      <c r="V55" s="42">
        <v>181700000</v>
      </c>
      <c r="W55" s="53">
        <f t="shared" si="7"/>
        <v>82451865.263578236</v>
      </c>
      <c r="X55" s="43">
        <v>67.099999999999994</v>
      </c>
      <c r="Z55" s="52">
        <f t="shared" si="12"/>
        <v>1991</v>
      </c>
      <c r="AB55" s="44">
        <f t="shared" si="8"/>
        <v>7.608695652173914</v>
      </c>
      <c r="AC55" s="44">
        <v>2.5</v>
      </c>
      <c r="AD55" s="44">
        <v>2.31</v>
      </c>
      <c r="AF55" s="52">
        <f t="shared" si="13"/>
        <v>1991</v>
      </c>
      <c r="AH55" s="93" t="s">
        <v>21</v>
      </c>
      <c r="AI55" s="146" t="s">
        <v>126</v>
      </c>
    </row>
    <row r="56" spans="2:35" x14ac:dyDescent="0.35">
      <c r="B56" s="16">
        <f t="shared" si="9"/>
        <v>1992</v>
      </c>
      <c r="C56" s="17"/>
      <c r="D56" s="38">
        <v>177</v>
      </c>
      <c r="E56" s="38">
        <v>421</v>
      </c>
      <c r="F56" s="39">
        <v>95800</v>
      </c>
      <c r="G56" s="39"/>
      <c r="H56" s="64"/>
      <c r="I56" s="64"/>
      <c r="J56" s="17">
        <v>10</v>
      </c>
      <c r="L56" s="19">
        <f t="shared" si="10"/>
        <v>1992</v>
      </c>
      <c r="M56" s="20"/>
      <c r="N56" s="21">
        <v>193</v>
      </c>
      <c r="O56" s="58">
        <v>23</v>
      </c>
      <c r="Q56" s="23">
        <f t="shared" si="11"/>
        <v>1992</v>
      </c>
      <c r="R56" s="24"/>
      <c r="S56" s="25">
        <v>13683000</v>
      </c>
      <c r="T56" s="65">
        <v>15129000</v>
      </c>
      <c r="U56" s="67">
        <f t="shared" si="6"/>
        <v>0.90442197104897881</v>
      </c>
      <c r="V56" s="25">
        <v>165200000</v>
      </c>
      <c r="W56" s="25">
        <v>74900000</v>
      </c>
      <c r="X56" s="27">
        <v>62.6</v>
      </c>
      <c r="Z56" s="30">
        <f t="shared" si="12"/>
        <v>1992</v>
      </c>
      <c r="AA56" s="31"/>
      <c r="AB56" s="37">
        <f t="shared" si="8"/>
        <v>11.917098445595855</v>
      </c>
      <c r="AC56" s="37">
        <v>13.5</v>
      </c>
      <c r="AD56" s="37">
        <v>13.65</v>
      </c>
      <c r="AF56" s="28">
        <f t="shared" si="13"/>
        <v>1992</v>
      </c>
      <c r="AG56" s="29"/>
      <c r="AH56" s="94" t="s">
        <v>22</v>
      </c>
      <c r="AI56" s="145" t="s">
        <v>127</v>
      </c>
    </row>
    <row r="57" spans="2:35" x14ac:dyDescent="0.35">
      <c r="B57" s="52">
        <f t="shared" si="9"/>
        <v>1993</v>
      </c>
      <c r="D57" s="57">
        <v>175</v>
      </c>
      <c r="E57" s="57">
        <v>418</v>
      </c>
      <c r="F57" s="55">
        <v>94500</v>
      </c>
      <c r="G57" s="55"/>
      <c r="H57" s="63"/>
      <c r="I57" s="63"/>
      <c r="J57" s="57">
        <v>10</v>
      </c>
      <c r="L57" s="52">
        <f t="shared" si="10"/>
        <v>1993</v>
      </c>
      <c r="N57" s="41">
        <v>205</v>
      </c>
      <c r="O57" s="57">
        <v>28</v>
      </c>
      <c r="Q57" s="52">
        <f t="shared" si="11"/>
        <v>1993</v>
      </c>
      <c r="S57" s="42">
        <v>15871000</v>
      </c>
      <c r="T57" s="66">
        <v>15239000</v>
      </c>
      <c r="U57" s="68">
        <f t="shared" si="6"/>
        <v>1.041472537568082</v>
      </c>
      <c r="V57" s="42">
        <v>188200000</v>
      </c>
      <c r="W57" s="42">
        <v>85400000</v>
      </c>
      <c r="X57" s="43">
        <v>57.4</v>
      </c>
      <c r="Z57" s="52">
        <f t="shared" si="12"/>
        <v>1993</v>
      </c>
      <c r="AB57" s="44">
        <f t="shared" si="8"/>
        <v>13.658536585365855</v>
      </c>
      <c r="AC57" s="44">
        <v>4.1900000000000004</v>
      </c>
      <c r="AD57" s="44">
        <v>4.07</v>
      </c>
      <c r="AF57" s="52">
        <f t="shared" si="13"/>
        <v>1993</v>
      </c>
      <c r="AH57" s="93" t="s">
        <v>23</v>
      </c>
      <c r="AI57" s="146" t="s">
        <v>128</v>
      </c>
    </row>
    <row r="58" spans="2:35" x14ac:dyDescent="0.35">
      <c r="B58" s="16">
        <f t="shared" si="9"/>
        <v>1994</v>
      </c>
      <c r="C58" s="17"/>
      <c r="D58" s="38">
        <v>171</v>
      </c>
      <c r="E58" s="38">
        <v>414</v>
      </c>
      <c r="F58" s="39">
        <v>93200</v>
      </c>
      <c r="G58" s="39"/>
      <c r="H58" s="64"/>
      <c r="I58" s="64"/>
      <c r="J58" s="17"/>
      <c r="L58" s="19">
        <f t="shared" si="10"/>
        <v>1994</v>
      </c>
      <c r="M58" s="20"/>
      <c r="N58" s="21">
        <v>237</v>
      </c>
      <c r="O58" s="58">
        <v>22</v>
      </c>
      <c r="Q58" s="23">
        <f t="shared" si="11"/>
        <v>1994</v>
      </c>
      <c r="R58" s="24"/>
      <c r="S58" s="25">
        <v>15983000</v>
      </c>
      <c r="T58" s="65">
        <v>15342000</v>
      </c>
      <c r="U58" s="67">
        <f t="shared" si="6"/>
        <v>1.0417807326293833</v>
      </c>
      <c r="V58" s="25">
        <v>188200000</v>
      </c>
      <c r="W58" s="25">
        <v>85400000</v>
      </c>
      <c r="X58" s="27">
        <v>62.5</v>
      </c>
      <c r="Z58" s="30">
        <f t="shared" si="12"/>
        <v>1994</v>
      </c>
      <c r="AA58" s="31"/>
      <c r="AB58" s="37">
        <f t="shared" si="8"/>
        <v>9.2827004219409286</v>
      </c>
      <c r="AC58" s="37">
        <v>0.8</v>
      </c>
      <c r="AD58" s="37">
        <v>0.6</v>
      </c>
      <c r="AF58" s="28">
        <f t="shared" si="13"/>
        <v>1994</v>
      </c>
      <c r="AG58" s="29"/>
      <c r="AH58" s="92" t="s">
        <v>24</v>
      </c>
      <c r="AI58" s="145" t="s">
        <v>129</v>
      </c>
    </row>
    <row r="59" spans="2:35" x14ac:dyDescent="0.35">
      <c r="B59" s="52">
        <f t="shared" si="9"/>
        <v>1995</v>
      </c>
      <c r="D59" s="57">
        <v>168</v>
      </c>
      <c r="E59" s="57">
        <v>423</v>
      </c>
      <c r="F59" s="55">
        <v>90619</v>
      </c>
      <c r="G59" s="55"/>
      <c r="H59" s="63"/>
      <c r="I59" s="63"/>
      <c r="L59" s="52">
        <f t="shared" si="10"/>
        <v>1995</v>
      </c>
      <c r="N59" s="41">
        <v>239</v>
      </c>
      <c r="O59" s="57">
        <v>30</v>
      </c>
      <c r="Q59" s="52">
        <f t="shared" si="11"/>
        <v>1995</v>
      </c>
      <c r="S59" s="42">
        <v>17182000</v>
      </c>
      <c r="T59" s="66">
        <v>15424000</v>
      </c>
      <c r="U59" s="68">
        <f t="shared" si="6"/>
        <v>1.1139782157676348</v>
      </c>
      <c r="V59" s="42">
        <v>197700000</v>
      </c>
      <c r="W59" s="42">
        <v>89700000</v>
      </c>
      <c r="X59" s="43">
        <v>55.7</v>
      </c>
      <c r="Z59" s="52">
        <f t="shared" si="12"/>
        <v>1995</v>
      </c>
      <c r="AB59" s="44">
        <f t="shared" si="8"/>
        <v>12.552301255230125</v>
      </c>
      <c r="AC59" s="44">
        <v>7.2</v>
      </c>
      <c r="AD59" s="44">
        <v>7.6</v>
      </c>
      <c r="AF59" s="52">
        <f t="shared" si="13"/>
        <v>1995</v>
      </c>
      <c r="AH59" s="93" t="s">
        <v>25</v>
      </c>
      <c r="AI59" s="146" t="s">
        <v>130</v>
      </c>
    </row>
    <row r="60" spans="2:35" x14ac:dyDescent="0.35">
      <c r="B60" s="16">
        <f t="shared" si="9"/>
        <v>1996</v>
      </c>
      <c r="C60" s="17"/>
      <c r="D60" s="38">
        <v>165</v>
      </c>
      <c r="E60" s="38">
        <v>438</v>
      </c>
      <c r="F60" s="39">
        <v>92600</v>
      </c>
      <c r="G60" s="39"/>
      <c r="H60" s="64"/>
      <c r="I60" s="64"/>
      <c r="J60" s="17"/>
      <c r="L60" s="19">
        <f t="shared" si="10"/>
        <v>1996</v>
      </c>
      <c r="M60" s="20"/>
      <c r="N60" s="21">
        <v>254</v>
      </c>
      <c r="O60" s="58">
        <v>37</v>
      </c>
      <c r="Q60" s="23">
        <f t="shared" si="11"/>
        <v>1996</v>
      </c>
      <c r="R60" s="24"/>
      <c r="S60" s="25">
        <v>16783000</v>
      </c>
      <c r="T60" s="65">
        <v>15494000</v>
      </c>
      <c r="U60" s="67">
        <f t="shared" si="6"/>
        <v>1.083193494255841</v>
      </c>
      <c r="V60" s="25">
        <v>202000000</v>
      </c>
      <c r="W60" s="25">
        <v>91600000</v>
      </c>
      <c r="X60" s="27">
        <v>56.8</v>
      </c>
      <c r="Z60" s="30">
        <f t="shared" si="12"/>
        <v>1996</v>
      </c>
      <c r="AA60" s="31"/>
      <c r="AB60" s="37">
        <f t="shared" si="8"/>
        <v>14.566929133858267</v>
      </c>
      <c r="AC60" s="37">
        <v>5.5</v>
      </c>
      <c r="AD60" s="37">
        <v>5.4</v>
      </c>
      <c r="AF60" s="28">
        <f t="shared" si="13"/>
        <v>1996</v>
      </c>
      <c r="AG60" s="29"/>
      <c r="AH60" s="92" t="s">
        <v>26</v>
      </c>
      <c r="AI60" s="145" t="s">
        <v>131</v>
      </c>
    </row>
    <row r="61" spans="2:35" x14ac:dyDescent="0.35">
      <c r="B61" s="52">
        <f t="shared" si="9"/>
        <v>1997</v>
      </c>
      <c r="D61" s="57">
        <v>159</v>
      </c>
      <c r="E61" s="57">
        <v>440</v>
      </c>
      <c r="F61" s="55">
        <v>90806</v>
      </c>
      <c r="G61" s="55">
        <v>32</v>
      </c>
      <c r="H61" s="55">
        <v>53</v>
      </c>
      <c r="I61" s="55"/>
      <c r="L61" s="52">
        <f t="shared" si="10"/>
        <v>1997</v>
      </c>
      <c r="N61" s="57">
        <v>224</v>
      </c>
      <c r="O61" s="57">
        <v>25</v>
      </c>
      <c r="Q61" s="52">
        <f t="shared" si="11"/>
        <v>1997</v>
      </c>
      <c r="S61" s="42">
        <v>18934000</v>
      </c>
      <c r="T61" s="66">
        <v>15567000</v>
      </c>
      <c r="U61" s="68">
        <f t="shared" si="6"/>
        <v>1.2162908717158092</v>
      </c>
      <c r="V61" s="55">
        <v>232600000</v>
      </c>
      <c r="W61" s="42">
        <v>105500000</v>
      </c>
      <c r="X61" s="43">
        <v>56.9</v>
      </c>
      <c r="Z61" s="52">
        <f t="shared" si="12"/>
        <v>1997</v>
      </c>
      <c r="AB61" s="44">
        <f t="shared" si="8"/>
        <v>11.160714285714286</v>
      </c>
      <c r="AC61" s="44">
        <v>3.7</v>
      </c>
      <c r="AD61" s="44">
        <v>3.4</v>
      </c>
      <c r="AF61" s="52">
        <f t="shared" si="13"/>
        <v>1997</v>
      </c>
      <c r="AH61" s="93" t="s">
        <v>27</v>
      </c>
      <c r="AI61" s="146" t="s">
        <v>148</v>
      </c>
    </row>
    <row r="62" spans="2:35" x14ac:dyDescent="0.35">
      <c r="B62" s="16">
        <f t="shared" si="9"/>
        <v>1998</v>
      </c>
      <c r="C62" s="17"/>
      <c r="D62" s="38">
        <v>156</v>
      </c>
      <c r="E62" s="38">
        <v>444</v>
      </c>
      <c r="F62" s="39">
        <v>89000</v>
      </c>
      <c r="G62" s="39">
        <v>33</v>
      </c>
      <c r="H62" s="39">
        <v>55</v>
      </c>
      <c r="I62" s="39">
        <v>5000</v>
      </c>
      <c r="J62" s="17"/>
      <c r="L62" s="19">
        <f t="shared" si="10"/>
        <v>1998</v>
      </c>
      <c r="M62" s="20"/>
      <c r="N62" s="58">
        <v>223</v>
      </c>
      <c r="O62" s="58">
        <v>33</v>
      </c>
      <c r="Q62" s="23">
        <f t="shared" si="11"/>
        <v>1998</v>
      </c>
      <c r="R62" s="24"/>
      <c r="S62" s="25">
        <v>20094000</v>
      </c>
      <c r="T62" s="65">
        <v>15654000</v>
      </c>
      <c r="U62" s="67">
        <f t="shared" si="6"/>
        <v>1.2836335760827904</v>
      </c>
      <c r="V62" s="25">
        <v>256700000</v>
      </c>
      <c r="W62" s="25">
        <v>116500000</v>
      </c>
      <c r="X62" s="27">
        <v>60.9</v>
      </c>
      <c r="Z62" s="30">
        <f t="shared" si="12"/>
        <v>1998</v>
      </c>
      <c r="AA62" s="31"/>
      <c r="AB62" s="37">
        <f t="shared" si="8"/>
        <v>14.798206278026907</v>
      </c>
      <c r="AC62" s="37">
        <v>6.1</v>
      </c>
      <c r="AD62" s="37">
        <v>5.6</v>
      </c>
      <c r="AF62" s="28">
        <f t="shared" si="13"/>
        <v>1998</v>
      </c>
      <c r="AG62" s="29"/>
      <c r="AH62" s="92" t="s">
        <v>28</v>
      </c>
      <c r="AI62" s="145" t="s">
        <v>132</v>
      </c>
    </row>
    <row r="63" spans="2:35" x14ac:dyDescent="0.35">
      <c r="B63" s="52">
        <f t="shared" si="9"/>
        <v>1999</v>
      </c>
      <c r="D63" s="41">
        <v>154</v>
      </c>
      <c r="E63" s="41">
        <v>461</v>
      </c>
      <c r="F63" s="42">
        <v>92700</v>
      </c>
      <c r="G63" s="55">
        <v>32</v>
      </c>
      <c r="H63" s="55">
        <v>55</v>
      </c>
      <c r="I63" s="55">
        <v>5000</v>
      </c>
      <c r="L63" s="52">
        <f t="shared" si="10"/>
        <v>1999</v>
      </c>
      <c r="N63" s="57">
        <v>242</v>
      </c>
      <c r="O63" s="57">
        <v>30</v>
      </c>
      <c r="Q63" s="52">
        <f t="shared" si="11"/>
        <v>1999</v>
      </c>
      <c r="S63" s="63">
        <v>18590000</v>
      </c>
      <c r="T63" s="66">
        <v>15760000</v>
      </c>
      <c r="U63" s="68">
        <f t="shared" si="6"/>
        <v>1.1795685279187818</v>
      </c>
      <c r="V63" s="55">
        <v>230800000</v>
      </c>
      <c r="W63" s="42">
        <v>104700000</v>
      </c>
      <c r="X63" s="56">
        <v>52.4</v>
      </c>
      <c r="Z63" s="52">
        <f t="shared" si="12"/>
        <v>1999</v>
      </c>
      <c r="AB63" s="44">
        <f t="shared" si="8"/>
        <v>12.396694214876034</v>
      </c>
      <c r="AC63" s="44">
        <v>5.5</v>
      </c>
      <c r="AD63" s="44">
        <v>5</v>
      </c>
      <c r="AF63" s="52">
        <f t="shared" si="13"/>
        <v>1999</v>
      </c>
      <c r="AH63" s="93" t="s">
        <v>29</v>
      </c>
      <c r="AI63" s="146" t="s">
        <v>149</v>
      </c>
    </row>
    <row r="64" spans="2:35" x14ac:dyDescent="0.35">
      <c r="B64" s="16">
        <f t="shared" si="9"/>
        <v>2000</v>
      </c>
      <c r="C64" s="17"/>
      <c r="D64" s="17">
        <v>149</v>
      </c>
      <c r="E64" s="17">
        <v>461</v>
      </c>
      <c r="F64" s="18">
        <v>92700</v>
      </c>
      <c r="G64" s="39">
        <v>33</v>
      </c>
      <c r="H64" s="39">
        <v>61</v>
      </c>
      <c r="I64" s="39">
        <v>5200</v>
      </c>
      <c r="J64" s="17"/>
      <c r="L64" s="19">
        <f t="shared" si="10"/>
        <v>2000</v>
      </c>
      <c r="M64" s="20"/>
      <c r="N64" s="58">
        <v>263</v>
      </c>
      <c r="O64" s="58">
        <v>34</v>
      </c>
      <c r="Q64" s="23">
        <f t="shared" si="11"/>
        <v>2000</v>
      </c>
      <c r="R64" s="24"/>
      <c r="S64" s="90">
        <v>21581000</v>
      </c>
      <c r="T64" s="65">
        <v>15864000</v>
      </c>
      <c r="U64" s="67">
        <f t="shared" si="6"/>
        <v>1.3603756933938478</v>
      </c>
      <c r="V64" s="25">
        <v>282300000</v>
      </c>
      <c r="W64" s="36">
        <v>128500000</v>
      </c>
      <c r="X64" s="27">
        <v>47.7</v>
      </c>
      <c r="Z64" s="30">
        <f t="shared" si="12"/>
        <v>2000</v>
      </c>
      <c r="AA64" s="31"/>
      <c r="AB64" s="37">
        <f t="shared" si="8"/>
        <v>12.927756653992395</v>
      </c>
      <c r="AC64" s="37">
        <v>5.9</v>
      </c>
      <c r="AD64" s="37">
        <v>5.5</v>
      </c>
      <c r="AF64" s="28">
        <f t="shared" si="13"/>
        <v>2000</v>
      </c>
      <c r="AG64" s="29"/>
      <c r="AH64" s="92" t="s">
        <v>30</v>
      </c>
      <c r="AI64" s="145" t="s">
        <v>150</v>
      </c>
    </row>
    <row r="65" spans="2:35" x14ac:dyDescent="0.35">
      <c r="B65" s="52">
        <f t="shared" si="9"/>
        <v>2001</v>
      </c>
      <c r="D65" s="41">
        <v>150</v>
      </c>
      <c r="E65" s="41">
        <v>502</v>
      </c>
      <c r="F65" s="42">
        <v>100000</v>
      </c>
      <c r="G65" s="66">
        <v>31</v>
      </c>
      <c r="H65" s="66">
        <v>60</v>
      </c>
      <c r="I65" s="66">
        <v>5200</v>
      </c>
      <c r="L65" s="52">
        <f t="shared" si="10"/>
        <v>2001</v>
      </c>
      <c r="N65" s="57">
        <v>242</v>
      </c>
      <c r="O65" s="41">
        <v>28</v>
      </c>
      <c r="Q65" s="52">
        <f t="shared" si="11"/>
        <v>2001</v>
      </c>
      <c r="S65" s="59">
        <v>23787000</v>
      </c>
      <c r="T65" s="66">
        <v>15987000</v>
      </c>
      <c r="U65" s="68">
        <f t="shared" si="6"/>
        <v>1.4878964158378682</v>
      </c>
      <c r="V65" s="53">
        <f>W65*2.20371</f>
        <v>327250935</v>
      </c>
      <c r="W65" s="55">
        <v>148500000</v>
      </c>
      <c r="X65" s="43">
        <v>51.9</v>
      </c>
      <c r="Z65" s="52">
        <f t="shared" si="12"/>
        <v>2001</v>
      </c>
      <c r="AB65" s="44">
        <f t="shared" si="8"/>
        <v>11.570247933884298</v>
      </c>
      <c r="AC65" s="44">
        <v>9.5</v>
      </c>
      <c r="AD65" s="44">
        <v>9.4</v>
      </c>
      <c r="AF65" s="52">
        <f t="shared" si="13"/>
        <v>2001</v>
      </c>
      <c r="AH65" s="93" t="s">
        <v>31</v>
      </c>
      <c r="AI65" s="146" t="s">
        <v>133</v>
      </c>
    </row>
    <row r="66" spans="2:35" x14ac:dyDescent="0.35">
      <c r="B66" s="16">
        <f t="shared" si="9"/>
        <v>2002</v>
      </c>
      <c r="C66" s="17"/>
      <c r="D66" s="17">
        <v>143</v>
      </c>
      <c r="E66" s="17">
        <v>499</v>
      </c>
      <c r="F66" s="18">
        <v>97800</v>
      </c>
      <c r="G66" s="144">
        <v>30</v>
      </c>
      <c r="H66" s="144">
        <v>59</v>
      </c>
      <c r="I66" s="144">
        <v>4900</v>
      </c>
      <c r="J66" s="17"/>
      <c r="L66" s="19">
        <f t="shared" si="10"/>
        <v>2002</v>
      </c>
      <c r="M66" s="20"/>
      <c r="N66" s="58">
        <v>252</v>
      </c>
      <c r="O66" s="21">
        <v>29</v>
      </c>
      <c r="Q66" s="23">
        <f t="shared" si="11"/>
        <v>2002</v>
      </c>
      <c r="R66" s="24"/>
      <c r="S66" s="91">
        <v>24119000</v>
      </c>
      <c r="T66" s="65">
        <v>16105000</v>
      </c>
      <c r="U66" s="67">
        <f t="shared" si="6"/>
        <v>1.4976094380627134</v>
      </c>
      <c r="V66" s="26">
        <f t="shared" ref="V66:V84" si="14">W66*2.20371</f>
        <v>344880615</v>
      </c>
      <c r="W66" s="25">
        <v>156500000</v>
      </c>
      <c r="X66" s="27">
        <v>51</v>
      </c>
      <c r="Z66" s="30">
        <f t="shared" si="12"/>
        <v>2002</v>
      </c>
      <c r="AA66" s="31"/>
      <c r="AB66" s="37">
        <f t="shared" si="8"/>
        <v>11.507936507936508</v>
      </c>
      <c r="AC66" s="37">
        <v>10.5</v>
      </c>
      <c r="AD66" s="37">
        <v>10</v>
      </c>
      <c r="AF66" s="28">
        <f t="shared" si="13"/>
        <v>2002</v>
      </c>
      <c r="AG66" s="29"/>
      <c r="AH66" s="92" t="s">
        <v>66</v>
      </c>
      <c r="AI66" s="145" t="s">
        <v>134</v>
      </c>
    </row>
    <row r="67" spans="2:35" x14ac:dyDescent="0.35">
      <c r="B67" s="52">
        <f t="shared" si="9"/>
        <v>2003</v>
      </c>
      <c r="D67" s="41">
        <v>145</v>
      </c>
      <c r="E67" s="41">
        <v>538</v>
      </c>
      <c r="F67" s="42">
        <v>104800</v>
      </c>
      <c r="G67" s="66">
        <v>30</v>
      </c>
      <c r="H67" s="66">
        <v>58</v>
      </c>
      <c r="I67" s="66">
        <v>4900</v>
      </c>
      <c r="L67" s="52">
        <f t="shared" si="10"/>
        <v>2003</v>
      </c>
      <c r="N67" s="41">
        <v>272</v>
      </c>
      <c r="O67" s="41">
        <v>33</v>
      </c>
      <c r="Q67" s="52">
        <f t="shared" si="11"/>
        <v>2003</v>
      </c>
      <c r="S67" s="63">
        <v>24863000</v>
      </c>
      <c r="T67" s="66">
        <v>16193000</v>
      </c>
      <c r="U67" s="68">
        <f t="shared" si="6"/>
        <v>1.5354165380102514</v>
      </c>
      <c r="V67" s="53">
        <f t="shared" si="14"/>
        <v>359645472</v>
      </c>
      <c r="W67" s="42">
        <v>163200000</v>
      </c>
      <c r="X67" s="56">
        <v>51.4</v>
      </c>
      <c r="Z67" s="52">
        <f t="shared" si="12"/>
        <v>2003</v>
      </c>
      <c r="AB67" s="44">
        <f t="shared" si="8"/>
        <v>12.132352941176471</v>
      </c>
      <c r="AC67" s="54">
        <v>13.26</v>
      </c>
      <c r="AD67" s="54">
        <v>12.46</v>
      </c>
      <c r="AF67" s="52">
        <f t="shared" si="13"/>
        <v>2003</v>
      </c>
      <c r="AH67" s="93" t="s">
        <v>32</v>
      </c>
      <c r="AI67" s="146" t="s">
        <v>135</v>
      </c>
    </row>
    <row r="68" spans="2:35" x14ac:dyDescent="0.35">
      <c r="B68" s="16">
        <f t="shared" si="9"/>
        <v>2004</v>
      </c>
      <c r="C68" s="17"/>
      <c r="D68" s="17">
        <v>143</v>
      </c>
      <c r="E68" s="17">
        <v>541</v>
      </c>
      <c r="F68" s="18">
        <v>102800</v>
      </c>
      <c r="G68" s="144">
        <v>31</v>
      </c>
      <c r="H68" s="144">
        <v>61</v>
      </c>
      <c r="I68" s="144">
        <v>5800</v>
      </c>
      <c r="J68" s="17"/>
      <c r="L68" s="19">
        <f t="shared" si="10"/>
        <v>2004</v>
      </c>
      <c r="M68" s="20"/>
      <c r="N68" s="21">
        <v>307</v>
      </c>
      <c r="O68" s="21">
        <v>28</v>
      </c>
      <c r="Q68" s="23">
        <f t="shared" si="11"/>
        <v>2004</v>
      </c>
      <c r="R68" s="24"/>
      <c r="S68" s="91">
        <v>23044000</v>
      </c>
      <c r="T68" s="65">
        <v>16258000</v>
      </c>
      <c r="U68" s="67">
        <f t="shared" si="6"/>
        <v>1.4173945134702914</v>
      </c>
      <c r="V68" s="26">
        <f t="shared" si="14"/>
        <v>339591711</v>
      </c>
      <c r="W68" s="25">
        <v>154100000</v>
      </c>
      <c r="X68" s="27">
        <v>47.4</v>
      </c>
      <c r="Z68" s="30">
        <f t="shared" si="12"/>
        <v>2004</v>
      </c>
      <c r="AA68" s="31"/>
      <c r="AB68" s="37">
        <f t="shared" si="8"/>
        <v>9.120521172638437</v>
      </c>
      <c r="AC68" s="37">
        <v>9.1999999999999993</v>
      </c>
      <c r="AD68" s="32">
        <v>8.82</v>
      </c>
      <c r="AF68" s="28">
        <f t="shared" si="13"/>
        <v>2004</v>
      </c>
      <c r="AG68" s="29"/>
      <c r="AH68" s="92" t="s">
        <v>33</v>
      </c>
      <c r="AI68" s="145" t="s">
        <v>136</v>
      </c>
    </row>
    <row r="69" spans="2:35" x14ac:dyDescent="0.35">
      <c r="B69" s="52">
        <f t="shared" si="9"/>
        <v>2005</v>
      </c>
      <c r="D69" s="41">
        <v>143</v>
      </c>
      <c r="E69" s="41">
        <v>553</v>
      </c>
      <c r="F69" s="42">
        <v>102700</v>
      </c>
      <c r="G69" s="66">
        <v>32</v>
      </c>
      <c r="H69" s="66">
        <v>70</v>
      </c>
      <c r="I69" s="66">
        <v>6300</v>
      </c>
      <c r="L69" s="52">
        <f t="shared" si="10"/>
        <v>2005</v>
      </c>
      <c r="N69" s="41">
        <v>324</v>
      </c>
      <c r="O69" s="41">
        <v>39</v>
      </c>
      <c r="Q69" s="52">
        <f t="shared" si="11"/>
        <v>2005</v>
      </c>
      <c r="S69" s="63">
        <v>20632000</v>
      </c>
      <c r="T69" s="66">
        <v>16306000</v>
      </c>
      <c r="U69" s="68">
        <f t="shared" si="6"/>
        <v>1.265301116153563</v>
      </c>
      <c r="V69" s="53">
        <f t="shared" si="14"/>
        <v>297941592</v>
      </c>
      <c r="W69" s="55">
        <v>135200000</v>
      </c>
      <c r="X69" s="43">
        <v>45</v>
      </c>
      <c r="Z69" s="52">
        <f t="shared" si="12"/>
        <v>2005</v>
      </c>
      <c r="AB69" s="44">
        <f t="shared" si="8"/>
        <v>12.037037037037036</v>
      </c>
      <c r="AC69" s="54">
        <v>13.16</v>
      </c>
      <c r="AD69" s="54">
        <v>12.33</v>
      </c>
      <c r="AF69" s="52">
        <f t="shared" si="13"/>
        <v>2005</v>
      </c>
      <c r="AH69" s="93" t="s">
        <v>34</v>
      </c>
      <c r="AI69" s="146" t="s">
        <v>137</v>
      </c>
    </row>
    <row r="70" spans="2:35" x14ac:dyDescent="0.35">
      <c r="B70" s="16">
        <f t="shared" si="9"/>
        <v>2006</v>
      </c>
      <c r="C70" s="17"/>
      <c r="D70" s="17">
        <v>141</v>
      </c>
      <c r="E70" s="17">
        <v>558</v>
      </c>
      <c r="F70" s="18">
        <v>102500</v>
      </c>
      <c r="G70" s="144">
        <v>30</v>
      </c>
      <c r="H70" s="144">
        <v>67</v>
      </c>
      <c r="I70" s="144">
        <v>5500</v>
      </c>
      <c r="J70" s="17"/>
      <c r="L70" s="19">
        <f t="shared" si="10"/>
        <v>2006</v>
      </c>
      <c r="M70" s="20"/>
      <c r="N70" s="21">
        <v>278</v>
      </c>
      <c r="O70" s="21">
        <v>29</v>
      </c>
      <c r="Q70" s="23">
        <f t="shared" si="11"/>
        <v>2006</v>
      </c>
      <c r="R70" s="24"/>
      <c r="S70" s="91">
        <v>23387000</v>
      </c>
      <c r="T70" s="65">
        <v>16334000</v>
      </c>
      <c r="U70" s="67">
        <f t="shared" si="6"/>
        <v>1.4317987020937921</v>
      </c>
      <c r="V70" s="26">
        <f t="shared" si="14"/>
        <v>343558389</v>
      </c>
      <c r="W70" s="25">
        <v>155900000</v>
      </c>
      <c r="X70" s="27">
        <v>48.2</v>
      </c>
      <c r="Z70" s="30">
        <f t="shared" si="12"/>
        <v>2006</v>
      </c>
      <c r="AA70" s="31"/>
      <c r="AB70" s="37">
        <f t="shared" si="8"/>
        <v>10.431654676258994</v>
      </c>
      <c r="AC70" s="37">
        <v>11.18</v>
      </c>
      <c r="AD70" s="37">
        <v>11.15</v>
      </c>
      <c r="AF70" s="28">
        <f t="shared" si="13"/>
        <v>2006</v>
      </c>
      <c r="AG70" s="29"/>
      <c r="AH70" s="92" t="s">
        <v>35</v>
      </c>
      <c r="AI70" s="145"/>
    </row>
    <row r="71" spans="2:35" x14ac:dyDescent="0.35">
      <c r="B71" s="52">
        <f t="shared" si="9"/>
        <v>2007</v>
      </c>
      <c r="D71" s="41">
        <v>133</v>
      </c>
      <c r="E71" s="41">
        <v>556</v>
      </c>
      <c r="F71" s="42">
        <v>101100</v>
      </c>
      <c r="G71" s="66">
        <v>30</v>
      </c>
      <c r="H71" s="66">
        <v>73</v>
      </c>
      <c r="I71" s="66">
        <v>5900</v>
      </c>
      <c r="L71" s="52">
        <f t="shared" si="10"/>
        <v>2007</v>
      </c>
      <c r="N71" s="41">
        <v>292</v>
      </c>
      <c r="O71" s="41">
        <v>21</v>
      </c>
      <c r="Q71" s="52">
        <f t="shared" si="11"/>
        <v>2007</v>
      </c>
      <c r="S71" s="63">
        <v>23059000</v>
      </c>
      <c r="T71" s="66">
        <v>16358000</v>
      </c>
      <c r="U71" s="68">
        <f t="shared" si="6"/>
        <v>1.4096466560704242</v>
      </c>
      <c r="V71" s="53">
        <f t="shared" si="14"/>
        <v>351932487</v>
      </c>
      <c r="W71" s="42">
        <v>159700000</v>
      </c>
      <c r="X71" s="43">
        <v>49</v>
      </c>
      <c r="Z71" s="52">
        <f t="shared" si="12"/>
        <v>2007</v>
      </c>
      <c r="AB71" s="44">
        <f t="shared" si="8"/>
        <v>7.1917808219178081</v>
      </c>
      <c r="AC71" s="44">
        <v>13.53</v>
      </c>
      <c r="AD71" s="44">
        <v>13.41</v>
      </c>
      <c r="AF71" s="52">
        <f t="shared" si="13"/>
        <v>2007</v>
      </c>
      <c r="AH71" s="93" t="s">
        <v>36</v>
      </c>
      <c r="AI71" s="146"/>
    </row>
    <row r="72" spans="2:35" x14ac:dyDescent="0.35">
      <c r="B72" s="16">
        <f t="shared" si="9"/>
        <v>2008</v>
      </c>
      <c r="C72" s="17"/>
      <c r="D72" s="17">
        <v>130</v>
      </c>
      <c r="E72" s="17">
        <v>553</v>
      </c>
      <c r="F72" s="18">
        <v>99900</v>
      </c>
      <c r="G72" s="144">
        <v>30</v>
      </c>
      <c r="H72" s="144">
        <v>77</v>
      </c>
      <c r="I72" s="144">
        <v>6200</v>
      </c>
      <c r="J72" s="17"/>
      <c r="L72" s="19">
        <f t="shared" si="10"/>
        <v>2008</v>
      </c>
      <c r="M72" s="20"/>
      <c r="N72" s="21">
        <v>296</v>
      </c>
      <c r="O72" s="21">
        <v>30</v>
      </c>
      <c r="Q72" s="23">
        <f t="shared" si="11"/>
        <v>2008</v>
      </c>
      <c r="R72" s="24"/>
      <c r="S72" s="91">
        <v>23515000</v>
      </c>
      <c r="T72" s="65">
        <v>16405000</v>
      </c>
      <c r="U72" s="67">
        <f t="shared" si="6"/>
        <v>1.4334044498628467</v>
      </c>
      <c r="V72" s="26">
        <f t="shared" si="14"/>
        <v>363832521</v>
      </c>
      <c r="W72" s="25">
        <v>165100000</v>
      </c>
      <c r="X72" s="27">
        <v>43.2</v>
      </c>
      <c r="Z72" s="30">
        <f t="shared" si="12"/>
        <v>2008</v>
      </c>
      <c r="AA72" s="31"/>
      <c r="AB72" s="37">
        <f t="shared" si="8"/>
        <v>10.135135135135135</v>
      </c>
      <c r="AC72" s="37">
        <v>17.87</v>
      </c>
      <c r="AD72" s="37">
        <v>17.68</v>
      </c>
      <c r="AF72" s="28">
        <f t="shared" si="13"/>
        <v>2008</v>
      </c>
      <c r="AG72" s="29"/>
      <c r="AH72" s="92" t="s">
        <v>37</v>
      </c>
      <c r="AI72" s="145"/>
    </row>
    <row r="73" spans="2:35" x14ac:dyDescent="0.35">
      <c r="B73" s="52">
        <f t="shared" si="9"/>
        <v>2009</v>
      </c>
      <c r="D73" s="41">
        <v>130</v>
      </c>
      <c r="E73" s="41">
        <v>564</v>
      </c>
      <c r="F73" s="42">
        <v>102300</v>
      </c>
      <c r="G73" s="66">
        <v>31</v>
      </c>
      <c r="H73" s="66">
        <v>85</v>
      </c>
      <c r="I73" s="66">
        <v>7100</v>
      </c>
      <c r="L73" s="52">
        <f t="shared" si="10"/>
        <v>2009</v>
      </c>
      <c r="N73" s="41">
        <v>334</v>
      </c>
      <c r="O73" s="41">
        <v>37</v>
      </c>
      <c r="Q73" s="52">
        <f t="shared" si="11"/>
        <v>2009</v>
      </c>
      <c r="S73" s="63">
        <v>27288000</v>
      </c>
      <c r="T73" s="66">
        <v>16486000</v>
      </c>
      <c r="U73" s="68">
        <f t="shared" si="6"/>
        <v>1.655222613126289</v>
      </c>
      <c r="V73" s="53">
        <f t="shared" si="14"/>
        <v>442725339</v>
      </c>
      <c r="W73" s="42">
        <v>200900000</v>
      </c>
      <c r="X73" s="43">
        <v>46.1</v>
      </c>
      <c r="Z73" s="52">
        <f t="shared" si="12"/>
        <v>2009</v>
      </c>
      <c r="AB73" s="44">
        <f t="shared" si="8"/>
        <v>11.077844311377245</v>
      </c>
      <c r="AC73" s="44">
        <v>17.38</v>
      </c>
      <c r="AD73" s="44">
        <v>16.350000000000001</v>
      </c>
      <c r="AF73" s="52">
        <f t="shared" si="13"/>
        <v>2009</v>
      </c>
      <c r="AH73" s="93" t="s">
        <v>37</v>
      </c>
      <c r="AI73" s="146"/>
    </row>
    <row r="74" spans="2:35" x14ac:dyDescent="0.35">
      <c r="B74" s="16">
        <f t="shared" si="9"/>
        <v>2010</v>
      </c>
      <c r="C74" s="17"/>
      <c r="D74" s="17">
        <v>132</v>
      </c>
      <c r="E74" s="17">
        <v>575</v>
      </c>
      <c r="F74" s="18">
        <v>107900</v>
      </c>
      <c r="G74" s="144">
        <v>32</v>
      </c>
      <c r="H74" s="144">
        <v>86</v>
      </c>
      <c r="I74" s="144">
        <v>6800</v>
      </c>
      <c r="J74" s="17"/>
      <c r="L74" s="19">
        <f t="shared" si="10"/>
        <v>2010</v>
      </c>
      <c r="M74" s="20"/>
      <c r="N74" s="21">
        <v>325</v>
      </c>
      <c r="O74" s="21">
        <v>52</v>
      </c>
      <c r="Q74" s="23">
        <f t="shared" si="11"/>
        <v>2010</v>
      </c>
      <c r="R74" s="24"/>
      <c r="S74" s="25">
        <v>28189000</v>
      </c>
      <c r="T74" s="65">
        <v>16575000</v>
      </c>
      <c r="U74" s="67">
        <f t="shared" si="6"/>
        <v>1.7006938159879337</v>
      </c>
      <c r="V74" s="26">
        <f t="shared" si="14"/>
        <v>483493974</v>
      </c>
      <c r="W74" s="25">
        <v>219400000</v>
      </c>
      <c r="X74" s="27">
        <v>42.7</v>
      </c>
      <c r="Z74" s="30">
        <f t="shared" si="12"/>
        <v>2010</v>
      </c>
      <c r="AA74" s="31"/>
      <c r="AB74" s="37">
        <f t="shared" si="8"/>
        <v>16</v>
      </c>
      <c r="AC74" s="37">
        <v>15.85</v>
      </c>
      <c r="AD74" s="37">
        <v>14.81</v>
      </c>
      <c r="AF74" s="28">
        <f t="shared" si="13"/>
        <v>2010</v>
      </c>
      <c r="AG74" s="29"/>
      <c r="AH74" s="92" t="s">
        <v>38</v>
      </c>
      <c r="AI74" s="145"/>
    </row>
    <row r="75" spans="2:35" x14ac:dyDescent="0.35">
      <c r="B75" s="52">
        <f t="shared" si="9"/>
        <v>2011</v>
      </c>
      <c r="D75" s="41">
        <v>135</v>
      </c>
      <c r="E75" s="41">
        <v>616</v>
      </c>
      <c r="F75" s="42">
        <v>109300</v>
      </c>
      <c r="G75" s="66">
        <v>32</v>
      </c>
      <c r="H75" s="66">
        <v>91</v>
      </c>
      <c r="I75" s="66">
        <v>7700</v>
      </c>
      <c r="J75" s="41">
        <v>4</v>
      </c>
      <c r="L75" s="52">
        <f t="shared" si="10"/>
        <v>2011</v>
      </c>
      <c r="N75" s="41">
        <v>343</v>
      </c>
      <c r="O75" s="41">
        <v>48</v>
      </c>
      <c r="Q75" s="52">
        <f t="shared" si="11"/>
        <v>2011</v>
      </c>
      <c r="S75" s="42">
        <v>30458000</v>
      </c>
      <c r="T75" s="66">
        <v>16656000</v>
      </c>
      <c r="U75" s="68">
        <f t="shared" si="6"/>
        <v>1.8286503362151778</v>
      </c>
      <c r="V75" s="53">
        <f t="shared" si="14"/>
        <v>528890400</v>
      </c>
      <c r="W75" s="42">
        <v>240000000</v>
      </c>
      <c r="X75" s="43">
        <v>44.4</v>
      </c>
      <c r="Z75" s="52">
        <f t="shared" si="12"/>
        <v>2011</v>
      </c>
      <c r="AB75" s="44">
        <f t="shared" si="8"/>
        <v>13.994169096209912</v>
      </c>
      <c r="AC75" s="44">
        <v>22.34</v>
      </c>
      <c r="AD75" s="44">
        <v>21.85</v>
      </c>
      <c r="AF75" s="52">
        <f t="shared" si="13"/>
        <v>2011</v>
      </c>
      <c r="AH75" s="93" t="s">
        <v>39</v>
      </c>
      <c r="AI75" s="146"/>
    </row>
    <row r="76" spans="2:35" x14ac:dyDescent="0.35">
      <c r="B76" s="16">
        <f t="shared" si="9"/>
        <v>2012</v>
      </c>
      <c r="C76" s="17"/>
      <c r="D76" s="17">
        <v>138</v>
      </c>
      <c r="E76" s="17">
        <v>628</v>
      </c>
      <c r="F76" s="18">
        <v>112300</v>
      </c>
      <c r="G76" s="144">
        <v>34</v>
      </c>
      <c r="H76" s="144">
        <v>93</v>
      </c>
      <c r="I76" s="144">
        <v>7900</v>
      </c>
      <c r="J76" s="17">
        <v>4</v>
      </c>
      <c r="L76" s="19">
        <f t="shared" si="10"/>
        <v>2012</v>
      </c>
      <c r="M76" s="20"/>
      <c r="N76" s="21">
        <v>364</v>
      </c>
      <c r="O76" s="21">
        <v>63</v>
      </c>
      <c r="Q76" s="23">
        <f t="shared" si="11"/>
        <v>2012</v>
      </c>
      <c r="R76" s="24"/>
      <c r="S76" s="25">
        <v>30560000</v>
      </c>
      <c r="T76" s="65">
        <v>16730000</v>
      </c>
      <c r="U76" s="67">
        <f t="shared" si="6"/>
        <v>1.8266586969515839</v>
      </c>
      <c r="V76" s="26">
        <f t="shared" si="14"/>
        <v>539027466</v>
      </c>
      <c r="W76" s="25">
        <v>244600000</v>
      </c>
      <c r="X76" s="27">
        <v>43.3</v>
      </c>
      <c r="Z76" s="30">
        <f t="shared" si="12"/>
        <v>2012</v>
      </c>
      <c r="AA76" s="31"/>
      <c r="AB76" s="37">
        <f t="shared" si="8"/>
        <v>17.307692307692307</v>
      </c>
      <c r="AC76" s="37">
        <v>15.81</v>
      </c>
      <c r="AD76" s="37">
        <v>14.69</v>
      </c>
      <c r="AF76" s="28">
        <f t="shared" si="13"/>
        <v>2012</v>
      </c>
      <c r="AG76" s="29"/>
      <c r="AH76" s="92" t="s">
        <v>40</v>
      </c>
      <c r="AI76" s="145"/>
    </row>
    <row r="77" spans="2:35" x14ac:dyDescent="0.35">
      <c r="B77" s="52">
        <f t="shared" si="9"/>
        <v>2013</v>
      </c>
      <c r="D77" s="41">
        <v>139</v>
      </c>
      <c r="E77" s="41">
        <v>639</v>
      </c>
      <c r="F77" s="42">
        <v>113900</v>
      </c>
      <c r="G77" s="66">
        <v>34</v>
      </c>
      <c r="H77" s="66">
        <v>99</v>
      </c>
      <c r="I77" s="66">
        <v>8900</v>
      </c>
      <c r="J77" s="41">
        <v>4</v>
      </c>
      <c r="L77" s="52">
        <f t="shared" si="10"/>
        <v>2013</v>
      </c>
      <c r="N77" s="41">
        <v>353</v>
      </c>
      <c r="O77" s="41">
        <v>57</v>
      </c>
      <c r="Q77" s="52">
        <f t="shared" si="11"/>
        <v>2013</v>
      </c>
      <c r="S77" s="42">
        <v>30818000</v>
      </c>
      <c r="T77" s="66">
        <v>16780000</v>
      </c>
      <c r="U77" s="68">
        <f t="shared" si="6"/>
        <v>1.8365911799761621</v>
      </c>
      <c r="V77" s="53">
        <f t="shared" si="14"/>
        <v>549825645</v>
      </c>
      <c r="W77" s="42">
        <v>249500000</v>
      </c>
      <c r="X77" s="43">
        <v>36.6</v>
      </c>
      <c r="Z77" s="52">
        <f t="shared" si="12"/>
        <v>2013</v>
      </c>
      <c r="AB77" s="44">
        <f t="shared" si="8"/>
        <v>16.147308781869686</v>
      </c>
      <c r="AC77" s="44">
        <v>20.56</v>
      </c>
      <c r="AD77" s="44">
        <v>19.260000000000002</v>
      </c>
      <c r="AF77" s="52">
        <f t="shared" si="13"/>
        <v>2013</v>
      </c>
      <c r="AH77" s="93" t="s">
        <v>41</v>
      </c>
      <c r="AI77" s="146"/>
    </row>
    <row r="78" spans="2:35" x14ac:dyDescent="0.35">
      <c r="B78" s="16">
        <f t="shared" si="9"/>
        <v>2014</v>
      </c>
      <c r="C78" s="17"/>
      <c r="D78" s="17">
        <v>141</v>
      </c>
      <c r="E78" s="17">
        <v>652</v>
      </c>
      <c r="F78" s="18">
        <v>116200</v>
      </c>
      <c r="G78" s="144">
        <v>34</v>
      </c>
      <c r="H78" s="144">
        <v>104</v>
      </c>
      <c r="I78" s="144">
        <v>9400</v>
      </c>
      <c r="J78" s="17">
        <v>4</v>
      </c>
      <c r="L78" s="19">
        <f t="shared" si="10"/>
        <v>2014</v>
      </c>
      <c r="M78" s="20"/>
      <c r="N78" s="21">
        <v>362</v>
      </c>
      <c r="O78" s="21">
        <v>57</v>
      </c>
      <c r="Q78" s="23">
        <f t="shared" si="11"/>
        <v>2014</v>
      </c>
      <c r="R78" s="24"/>
      <c r="S78" s="25">
        <v>30834000</v>
      </c>
      <c r="T78" s="65">
        <v>16829000</v>
      </c>
      <c r="U78" s="67">
        <f t="shared" si="6"/>
        <v>1.8321944262879553</v>
      </c>
      <c r="V78" s="26">
        <f t="shared" si="14"/>
        <v>551147871</v>
      </c>
      <c r="W78" s="25">
        <v>250100000</v>
      </c>
      <c r="X78" s="27">
        <v>35.799999999999997</v>
      </c>
      <c r="Z78" s="30">
        <f t="shared" si="12"/>
        <v>2014</v>
      </c>
      <c r="AA78" s="31"/>
      <c r="AB78" s="37">
        <f t="shared" si="8"/>
        <v>15.745856353591158</v>
      </c>
      <c r="AC78" s="37">
        <v>20.91</v>
      </c>
      <c r="AD78" s="37">
        <v>19.7</v>
      </c>
      <c r="AF78" s="28">
        <f t="shared" si="13"/>
        <v>2014</v>
      </c>
      <c r="AG78" s="29"/>
      <c r="AH78" s="92" t="s">
        <v>42</v>
      </c>
      <c r="AI78" s="145"/>
    </row>
    <row r="79" spans="2:35" x14ac:dyDescent="0.35">
      <c r="B79" s="52">
        <f t="shared" si="9"/>
        <v>2015</v>
      </c>
      <c r="D79" s="41">
        <v>144</v>
      </c>
      <c r="E79" s="41">
        <v>677</v>
      </c>
      <c r="F79" s="42">
        <v>119900</v>
      </c>
      <c r="G79" s="66">
        <v>36</v>
      </c>
      <c r="H79" s="66">
        <v>112</v>
      </c>
      <c r="I79" s="66">
        <v>10000</v>
      </c>
      <c r="J79" s="41">
        <v>4</v>
      </c>
      <c r="L79" s="52">
        <f t="shared" si="10"/>
        <v>2015</v>
      </c>
      <c r="N79" s="41">
        <v>371</v>
      </c>
      <c r="O79" s="41">
        <v>61</v>
      </c>
      <c r="Q79" s="52">
        <f t="shared" si="11"/>
        <v>2015</v>
      </c>
      <c r="S79" s="42">
        <v>32970000</v>
      </c>
      <c r="T79" s="66">
        <v>16901000</v>
      </c>
      <c r="U79" s="68">
        <f t="shared" si="6"/>
        <v>1.9507721436601384</v>
      </c>
      <c r="V79" s="53">
        <f t="shared" si="14"/>
        <v>607783218</v>
      </c>
      <c r="W79" s="42">
        <v>275800000</v>
      </c>
      <c r="X79" s="43">
        <v>45.7</v>
      </c>
      <c r="Z79" s="52">
        <f t="shared" si="12"/>
        <v>2015</v>
      </c>
      <c r="AB79" s="44">
        <f t="shared" si="8"/>
        <v>16.442048517520217</v>
      </c>
      <c r="AC79" s="44">
        <v>18.829999999999998</v>
      </c>
      <c r="AD79" s="44">
        <v>17.72</v>
      </c>
      <c r="AF79" s="52">
        <f t="shared" si="13"/>
        <v>2015</v>
      </c>
      <c r="AH79" s="93" t="s">
        <v>43</v>
      </c>
      <c r="AI79" s="146"/>
    </row>
    <row r="80" spans="2:35" x14ac:dyDescent="0.35">
      <c r="B80" s="16">
        <f t="shared" si="9"/>
        <v>2016</v>
      </c>
      <c r="C80" s="17"/>
      <c r="D80" s="17">
        <v>146</v>
      </c>
      <c r="E80" s="17">
        <v>702</v>
      </c>
      <c r="F80" s="18">
        <v>124500</v>
      </c>
      <c r="G80" s="144">
        <v>39</v>
      </c>
      <c r="H80" s="144">
        <v>115</v>
      </c>
      <c r="I80" s="144">
        <v>10300</v>
      </c>
      <c r="J80" s="17">
        <v>4</v>
      </c>
      <c r="L80" s="19">
        <f t="shared" si="10"/>
        <v>2016</v>
      </c>
      <c r="M80" s="20"/>
      <c r="N80" s="21">
        <v>407</v>
      </c>
      <c r="O80" s="21">
        <v>58</v>
      </c>
      <c r="Q80" s="23">
        <f t="shared" si="11"/>
        <v>2016</v>
      </c>
      <c r="R80" s="24"/>
      <c r="S80" s="25">
        <v>34193000</v>
      </c>
      <c r="T80" s="65">
        <v>16979000</v>
      </c>
      <c r="U80" s="67">
        <f t="shared" si="6"/>
        <v>2.0138406266564579</v>
      </c>
      <c r="V80" s="26">
        <f t="shared" si="14"/>
        <v>634007367</v>
      </c>
      <c r="W80" s="25">
        <v>287700000</v>
      </c>
      <c r="X80" s="27">
        <v>40.299999999999997</v>
      </c>
      <c r="Z80" s="30">
        <f t="shared" si="12"/>
        <v>2016</v>
      </c>
      <c r="AA80" s="31"/>
      <c r="AB80" s="37">
        <f t="shared" si="8"/>
        <v>14.250614250614252</v>
      </c>
      <c r="AC80" s="37">
        <v>12.26</v>
      </c>
      <c r="AD80" s="37">
        <v>11.41</v>
      </c>
      <c r="AF80" s="28">
        <f t="shared" si="13"/>
        <v>2016</v>
      </c>
      <c r="AG80" s="29"/>
      <c r="AH80" s="92" t="s">
        <v>44</v>
      </c>
      <c r="AI80" s="145"/>
    </row>
    <row r="81" spans="2:35" x14ac:dyDescent="0.35">
      <c r="B81" s="52">
        <v>2017</v>
      </c>
      <c r="D81" s="41">
        <v>154</v>
      </c>
      <c r="E81" s="41">
        <v>758</v>
      </c>
      <c r="F81" s="42">
        <v>133200</v>
      </c>
      <c r="G81" s="42">
        <v>40</v>
      </c>
      <c r="H81" s="42">
        <v>117</v>
      </c>
      <c r="I81" s="42">
        <v>10600</v>
      </c>
      <c r="J81" s="41">
        <v>3</v>
      </c>
      <c r="L81" s="151">
        <v>2017</v>
      </c>
      <c r="N81" s="41">
        <v>432</v>
      </c>
      <c r="O81" s="41">
        <v>58</v>
      </c>
      <c r="Q81" s="52">
        <v>2017</v>
      </c>
      <c r="S81" s="42">
        <v>36010000</v>
      </c>
      <c r="T81" s="66">
        <v>17082000</v>
      </c>
      <c r="U81" s="44">
        <f t="shared" si="6"/>
        <v>2.1080669710806696</v>
      </c>
      <c r="V81" s="53">
        <f t="shared" si="14"/>
        <v>665300049</v>
      </c>
      <c r="W81" s="42">
        <v>301900000</v>
      </c>
      <c r="X81" s="43">
        <v>36.299999999999997</v>
      </c>
      <c r="Z81" s="151">
        <v>2017</v>
      </c>
      <c r="AB81" s="44">
        <f t="shared" si="8"/>
        <v>13.425925925925927</v>
      </c>
      <c r="AC81" s="44">
        <v>12.01</v>
      </c>
      <c r="AD81" s="44">
        <v>11.09</v>
      </c>
      <c r="AF81" s="151">
        <v>2017</v>
      </c>
      <c r="AH81" s="93" t="s">
        <v>168</v>
      </c>
    </row>
    <row r="82" spans="2:35" x14ac:dyDescent="0.35">
      <c r="B82" s="16">
        <v>2018</v>
      </c>
      <c r="C82" s="17"/>
      <c r="D82" s="17">
        <v>152</v>
      </c>
      <c r="E82" s="17">
        <v>767</v>
      </c>
      <c r="F82" s="18">
        <v>133500</v>
      </c>
      <c r="G82" s="18">
        <v>40</v>
      </c>
      <c r="H82" s="18">
        <v>119</v>
      </c>
      <c r="I82" s="18">
        <v>10700</v>
      </c>
      <c r="J82" s="17">
        <v>3</v>
      </c>
      <c r="L82" s="154">
        <v>2018</v>
      </c>
      <c r="M82" s="20"/>
      <c r="N82" s="21">
        <v>480</v>
      </c>
      <c r="O82" s="21">
        <v>66</v>
      </c>
      <c r="Q82" s="23">
        <v>2018</v>
      </c>
      <c r="R82" s="24"/>
      <c r="S82" s="25">
        <v>35708000</v>
      </c>
      <c r="T82" s="25">
        <v>17181000</v>
      </c>
      <c r="U82" s="159">
        <f t="shared" si="6"/>
        <v>2.0783423549269542</v>
      </c>
      <c r="V82" s="26">
        <f t="shared" si="14"/>
        <v>688218633</v>
      </c>
      <c r="W82" s="25">
        <v>312300000</v>
      </c>
      <c r="X82" s="27">
        <v>39.299999999999997</v>
      </c>
      <c r="Z82" s="155">
        <v>2018</v>
      </c>
      <c r="AA82" s="31"/>
      <c r="AB82" s="37">
        <f t="shared" si="8"/>
        <v>13.750000000000002</v>
      </c>
      <c r="AC82" s="37">
        <v>11.18</v>
      </c>
      <c r="AD82" s="37">
        <v>10.48</v>
      </c>
      <c r="AF82" s="153">
        <v>2018</v>
      </c>
      <c r="AG82" s="29"/>
      <c r="AH82" s="92" t="s">
        <v>175</v>
      </c>
      <c r="AI82" s="152"/>
    </row>
    <row r="83" spans="2:35" x14ac:dyDescent="0.35">
      <c r="B83" s="52">
        <v>2019</v>
      </c>
      <c r="D83" s="41">
        <v>154</v>
      </c>
      <c r="E83" s="41">
        <v>782</v>
      </c>
      <c r="F83" s="42">
        <v>130700</v>
      </c>
      <c r="G83" s="42">
        <v>40</v>
      </c>
      <c r="H83" s="42">
        <v>120</v>
      </c>
      <c r="I83" s="42">
        <v>10700</v>
      </c>
      <c r="J83" s="41">
        <v>3</v>
      </c>
      <c r="L83" s="52">
        <v>2019</v>
      </c>
      <c r="N83" s="41">
        <v>492</v>
      </c>
      <c r="O83" s="41">
        <v>75</v>
      </c>
      <c r="Q83" s="52">
        <v>2019</v>
      </c>
      <c r="S83" s="42">
        <v>38033000</v>
      </c>
      <c r="T83" s="42">
        <v>17282000</v>
      </c>
      <c r="U83" s="160">
        <f t="shared" si="6"/>
        <v>2.2007290822821433</v>
      </c>
      <c r="V83" s="53">
        <f t="shared" si="14"/>
        <v>766009596</v>
      </c>
      <c r="W83" s="42">
        <v>347600000</v>
      </c>
      <c r="X83" s="43">
        <v>45.3</v>
      </c>
      <c r="Z83" s="151">
        <v>2019</v>
      </c>
      <c r="AB83" s="44">
        <f t="shared" si="8"/>
        <v>15.24390243902439</v>
      </c>
      <c r="AC83" s="44">
        <v>11.8</v>
      </c>
      <c r="AD83" s="44">
        <v>10.92</v>
      </c>
      <c r="AF83" s="151">
        <v>2019</v>
      </c>
      <c r="AH83" s="93" t="s">
        <v>179</v>
      </c>
    </row>
    <row r="84" spans="2:35" x14ac:dyDescent="0.35">
      <c r="B84" s="16">
        <v>2020</v>
      </c>
      <c r="C84" s="17"/>
      <c r="D84" s="17"/>
      <c r="E84" s="17"/>
      <c r="F84" s="17"/>
      <c r="G84" s="18"/>
      <c r="H84" s="18"/>
      <c r="I84" s="18"/>
      <c r="J84" s="17"/>
      <c r="L84" s="154">
        <v>2020</v>
      </c>
      <c r="M84" s="20"/>
      <c r="N84" s="21">
        <v>331</v>
      </c>
      <c r="O84" s="21">
        <v>43</v>
      </c>
      <c r="Q84" s="23">
        <v>2020</v>
      </c>
      <c r="R84" s="24"/>
      <c r="S84" s="25">
        <v>16761000</v>
      </c>
      <c r="T84" s="25">
        <v>17408000</v>
      </c>
      <c r="U84" s="159">
        <f t="shared" si="6"/>
        <v>0.96283318014705888</v>
      </c>
      <c r="V84" s="26">
        <f t="shared" si="14"/>
        <v>334082436</v>
      </c>
      <c r="W84" s="25">
        <v>151600000</v>
      </c>
      <c r="X84" s="27"/>
      <c r="Z84" s="155">
        <v>2020</v>
      </c>
      <c r="AA84" s="31"/>
      <c r="AB84" s="37">
        <f t="shared" si="8"/>
        <v>12.990936555891238</v>
      </c>
      <c r="AC84" s="37">
        <v>21.32</v>
      </c>
      <c r="AD84" s="37">
        <v>20.66</v>
      </c>
      <c r="AF84" s="153">
        <v>2020</v>
      </c>
      <c r="AG84" s="29"/>
      <c r="AH84" s="92" t="s">
        <v>182</v>
      </c>
      <c r="AI84" s="152"/>
    </row>
  </sheetData>
  <mergeCells count="7">
    <mergeCell ref="B2:J2"/>
    <mergeCell ref="B4:J4"/>
    <mergeCell ref="AF6:AI6"/>
    <mergeCell ref="L6:O6"/>
    <mergeCell ref="B6:J6"/>
    <mergeCell ref="Q6:X6"/>
    <mergeCell ref="Z6:AD6"/>
  </mergeCells>
  <hyperlinks>
    <hyperlink ref="AH35" r:id="rId1" xr:uid="{00000000-0004-0000-0100-000000000000}"/>
    <hyperlink ref="AH36" r:id="rId2" xr:uid="{00000000-0004-0000-0100-000001000000}"/>
    <hyperlink ref="AH37" r:id="rId3" xr:uid="{00000000-0004-0000-0100-000002000000}"/>
    <hyperlink ref="AH38" r:id="rId4" xr:uid="{00000000-0004-0000-0100-000003000000}"/>
    <hyperlink ref="AH39" r:id="rId5" xr:uid="{00000000-0004-0000-0100-000004000000}"/>
    <hyperlink ref="AH40" r:id="rId6" xr:uid="{00000000-0004-0000-0100-000005000000}"/>
    <hyperlink ref="AH41" r:id="rId7" xr:uid="{00000000-0004-0000-0100-000006000000}"/>
    <hyperlink ref="AH42" r:id="rId8" xr:uid="{00000000-0004-0000-0100-000007000000}"/>
    <hyperlink ref="AH43" r:id="rId9" xr:uid="{00000000-0004-0000-0100-000008000000}"/>
    <hyperlink ref="AH44" r:id="rId10" xr:uid="{00000000-0004-0000-0100-000009000000}"/>
    <hyperlink ref="AH45" r:id="rId11" xr:uid="{00000000-0004-0000-0100-00000A000000}"/>
    <hyperlink ref="AH46" r:id="rId12" xr:uid="{00000000-0004-0000-0100-00000B000000}"/>
    <hyperlink ref="AH47" r:id="rId13" xr:uid="{00000000-0004-0000-0100-00000C000000}"/>
    <hyperlink ref="AH48" r:id="rId14" xr:uid="{00000000-0004-0000-0100-00000D000000}"/>
    <hyperlink ref="AH49" r:id="rId15" xr:uid="{00000000-0004-0000-0100-00000E000000}"/>
    <hyperlink ref="AH50" r:id="rId16" xr:uid="{00000000-0004-0000-0100-00000F000000}"/>
    <hyperlink ref="AH51" r:id="rId17" xr:uid="{00000000-0004-0000-0100-000010000000}"/>
    <hyperlink ref="AH52" r:id="rId18" xr:uid="{00000000-0004-0000-0100-000011000000}"/>
    <hyperlink ref="AH53" r:id="rId19" xr:uid="{00000000-0004-0000-0100-000012000000}"/>
    <hyperlink ref="AH54" r:id="rId20" xr:uid="{00000000-0004-0000-0100-000013000000}"/>
    <hyperlink ref="AH55" r:id="rId21" xr:uid="{00000000-0004-0000-0100-000014000000}"/>
    <hyperlink ref="AH56" r:id="rId22" xr:uid="{00000000-0004-0000-0100-000015000000}"/>
    <hyperlink ref="AH57" r:id="rId23" xr:uid="{00000000-0004-0000-0100-000016000000}"/>
    <hyperlink ref="AH58" r:id="rId24" xr:uid="{00000000-0004-0000-0100-000017000000}"/>
    <hyperlink ref="AH59" r:id="rId25" xr:uid="{00000000-0004-0000-0100-000018000000}"/>
    <hyperlink ref="AH60" r:id="rId26" xr:uid="{00000000-0004-0000-0100-000019000000}"/>
    <hyperlink ref="AH61" r:id="rId27" xr:uid="{00000000-0004-0000-0100-00001A000000}"/>
    <hyperlink ref="AH62" r:id="rId28" xr:uid="{00000000-0004-0000-0100-00001B000000}"/>
    <hyperlink ref="AH63" r:id="rId29" xr:uid="{00000000-0004-0000-0100-00001C000000}"/>
    <hyperlink ref="AH64" r:id="rId30" xr:uid="{00000000-0004-0000-0100-00001D000000}"/>
    <hyperlink ref="AH65" r:id="rId31" xr:uid="{00000000-0004-0000-0100-00001E000000}"/>
    <hyperlink ref="AH66" r:id="rId32" xr:uid="{00000000-0004-0000-0100-00001F000000}"/>
    <hyperlink ref="AH67" r:id="rId33" xr:uid="{00000000-0004-0000-0100-000020000000}"/>
    <hyperlink ref="AH68" r:id="rId34" xr:uid="{00000000-0004-0000-0100-000021000000}"/>
    <hyperlink ref="AH69" r:id="rId35" xr:uid="{00000000-0004-0000-0100-000022000000}"/>
    <hyperlink ref="AH70" r:id="rId36" xr:uid="{00000000-0004-0000-0100-000023000000}"/>
    <hyperlink ref="AH71" r:id="rId37" xr:uid="{00000000-0004-0000-0100-000024000000}"/>
    <hyperlink ref="AH72" r:id="rId38" xr:uid="{00000000-0004-0000-0100-000025000000}"/>
    <hyperlink ref="AH73" r:id="rId39" xr:uid="{00000000-0004-0000-0100-000026000000}"/>
    <hyperlink ref="AH74" r:id="rId40" xr:uid="{00000000-0004-0000-0100-000027000000}"/>
    <hyperlink ref="AH75" r:id="rId41" xr:uid="{00000000-0004-0000-0100-000028000000}"/>
    <hyperlink ref="AH76" r:id="rId42" xr:uid="{00000000-0004-0000-0100-000029000000}"/>
    <hyperlink ref="AH77" r:id="rId43" xr:uid="{00000000-0004-0000-0100-00002A000000}"/>
    <hyperlink ref="AH78" r:id="rId44" xr:uid="{00000000-0004-0000-0100-00002B000000}"/>
    <hyperlink ref="AH79" r:id="rId45" xr:uid="{00000000-0004-0000-0100-00002C000000}"/>
    <hyperlink ref="AH80" r:id="rId46" xr:uid="{00000000-0004-0000-0100-00002D000000}"/>
    <hyperlink ref="AH34" r:id="rId47" xr:uid="{00000000-0004-0000-0100-00002E000000}"/>
    <hyperlink ref="AH24" r:id="rId48" xr:uid="{00000000-0004-0000-0100-00002F000000}"/>
    <hyperlink ref="AH25" r:id="rId49" xr:uid="{00000000-0004-0000-0100-000030000000}"/>
    <hyperlink ref="AH26" r:id="rId50" xr:uid="{00000000-0004-0000-0100-000031000000}"/>
    <hyperlink ref="AH27" r:id="rId51" xr:uid="{00000000-0004-0000-0100-000032000000}"/>
    <hyperlink ref="AH28" r:id="rId52" xr:uid="{00000000-0004-0000-0100-000033000000}"/>
    <hyperlink ref="AH29" r:id="rId53" xr:uid="{00000000-0004-0000-0100-000034000000}"/>
    <hyperlink ref="AH30" r:id="rId54" xr:uid="{00000000-0004-0000-0100-000035000000}"/>
    <hyperlink ref="AH31" r:id="rId55" xr:uid="{00000000-0004-0000-0100-000036000000}"/>
    <hyperlink ref="AH32" r:id="rId56" xr:uid="{00000000-0004-0000-0100-000037000000}"/>
    <hyperlink ref="AH33" r:id="rId57" xr:uid="{00000000-0004-0000-0100-000038000000}"/>
    <hyperlink ref="AH14" r:id="rId58" xr:uid="{00000000-0004-0000-0100-000039000000}"/>
    <hyperlink ref="AH15" r:id="rId59" xr:uid="{00000000-0004-0000-0100-00003A000000}"/>
    <hyperlink ref="AH16" r:id="rId60" xr:uid="{00000000-0004-0000-0100-00003B000000}"/>
    <hyperlink ref="AH17" r:id="rId61" xr:uid="{00000000-0004-0000-0100-00003C000000}"/>
    <hyperlink ref="AH18" r:id="rId62" xr:uid="{00000000-0004-0000-0100-00003D000000}"/>
    <hyperlink ref="AH19" r:id="rId63" xr:uid="{00000000-0004-0000-0100-00003E000000}"/>
    <hyperlink ref="AH20" r:id="rId64" xr:uid="{00000000-0004-0000-0100-00003F000000}"/>
    <hyperlink ref="AH21" r:id="rId65" xr:uid="{00000000-0004-0000-0100-000040000000}"/>
    <hyperlink ref="AH22" r:id="rId66" xr:uid="{00000000-0004-0000-0100-000041000000}"/>
    <hyperlink ref="AH23" r:id="rId67" xr:uid="{00000000-0004-0000-0100-000042000000}"/>
    <hyperlink ref="AH10" r:id="rId68" xr:uid="{00000000-0004-0000-0100-000043000000}"/>
    <hyperlink ref="AH11" r:id="rId69" xr:uid="{00000000-0004-0000-0100-000044000000}"/>
    <hyperlink ref="AH12" r:id="rId70" xr:uid="{00000000-0004-0000-0100-000045000000}"/>
    <hyperlink ref="AH13" r:id="rId71" xr:uid="{00000000-0004-0000-0100-000046000000}"/>
    <hyperlink ref="AH81" r:id="rId72" xr:uid="{00000000-0004-0000-0100-000047000000}"/>
    <hyperlink ref="AH82" r:id="rId73" xr:uid="{00000000-0004-0000-0100-000048000000}"/>
    <hyperlink ref="AH83" r:id="rId74" xr:uid="{5C30D626-5B37-40D6-903C-80CFF5DF0510}"/>
    <hyperlink ref="AH84" r:id="rId75" xr:uid="{4F7ECD1D-65EE-446E-916A-8DB3993C2F20}"/>
  </hyperlinks>
  <pageMargins left="0.7" right="0.7" top="0.75" bottom="0.75" header="0.3" footer="0.3"/>
  <pageSetup paperSize="8" scale="34" orientation="landscape" r:id="rId7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G130"/>
  <sheetViews>
    <sheetView zoomScale="90" zoomScaleNormal="90" workbookViewId="0"/>
  </sheetViews>
  <sheetFormatPr defaultRowHeight="14.5" x14ac:dyDescent="0.35"/>
  <cols>
    <col min="1" max="1" width="2.90625" customWidth="1"/>
    <col min="2" max="2" width="35.6328125" customWidth="1"/>
    <col min="3" max="3" width="3.54296875" style="74" customWidth="1"/>
    <col min="4" max="4" width="35.6328125" customWidth="1"/>
    <col min="5" max="5" width="3.54296875" customWidth="1"/>
    <col min="6" max="6" width="35.6328125" customWidth="1"/>
    <col min="7" max="7" width="3.54296875" customWidth="1"/>
    <col min="8" max="8" width="28.54296875" customWidth="1"/>
    <col min="9" max="9" width="3.54296875" customWidth="1"/>
    <col min="10" max="12" width="28.54296875" customWidth="1"/>
    <col min="24" max="24" width="8.7265625" style="156"/>
    <col min="25" max="26" width="9.08984375" style="88"/>
    <col min="27" max="27" width="9.08984375" style="156"/>
    <col min="28" max="29" width="8.90625" style="156"/>
  </cols>
  <sheetData>
    <row r="2" spans="2:33" x14ac:dyDescent="0.35">
      <c r="B2" s="177" t="s">
        <v>172</v>
      </c>
      <c r="C2" s="177"/>
      <c r="D2" s="177"/>
      <c r="E2" s="177"/>
      <c r="F2" s="177"/>
      <c r="G2" s="177"/>
      <c r="H2" s="177"/>
      <c r="I2" s="177"/>
      <c r="J2" s="177"/>
    </row>
    <row r="4" spans="2:33" ht="18.5" x14ac:dyDescent="0.45">
      <c r="B4" s="84" t="s">
        <v>59</v>
      </c>
      <c r="C4" s="84"/>
      <c r="D4" s="175" t="s">
        <v>144</v>
      </c>
      <c r="E4" s="175"/>
      <c r="F4" s="175"/>
      <c r="G4" s="83"/>
      <c r="H4" s="175"/>
      <c r="I4" s="175"/>
      <c r="J4" s="175"/>
      <c r="U4" s="156"/>
      <c r="V4" s="156"/>
      <c r="W4" s="156"/>
      <c r="AD4" s="156"/>
      <c r="AE4" s="156"/>
      <c r="AF4" s="156"/>
      <c r="AG4" s="156"/>
    </row>
    <row r="5" spans="2:33" ht="18.5" x14ac:dyDescent="0.45">
      <c r="B5" s="84" t="s">
        <v>60</v>
      </c>
      <c r="C5" s="84"/>
      <c r="D5" s="175">
        <v>2005</v>
      </c>
      <c r="E5" s="175"/>
      <c r="F5" s="175"/>
      <c r="G5" s="83"/>
      <c r="H5" s="176" t="str">
        <f>IF(VLOOKUP($D$5,$B$7:$D$127,3,FALSE)="","Vanwege een ontbrekende waarde is indexeren op dit jaartal niet mogelijk",IF(VLOOKUP($D$5,$B$7:$D$127,3,FALSE)=0,"Vanwege een nulwaarde is indexeren op dit jaartal niet mogelijk",""))</f>
        <v/>
      </c>
      <c r="I5" s="176"/>
      <c r="J5" s="176"/>
      <c r="P5" s="89"/>
      <c r="Q5" s="89"/>
      <c r="R5" s="89"/>
      <c r="S5" s="89"/>
      <c r="T5" s="89"/>
      <c r="U5" s="156"/>
      <c r="V5" s="156"/>
      <c r="W5" s="156"/>
      <c r="AD5" s="156"/>
      <c r="AE5" s="156"/>
      <c r="AF5" s="156"/>
      <c r="AG5" s="156"/>
    </row>
    <row r="6" spans="2:33" x14ac:dyDescent="0.35">
      <c r="D6" s="75"/>
      <c r="E6" s="75"/>
      <c r="P6" s="89"/>
      <c r="Q6" s="89"/>
      <c r="R6" s="89"/>
      <c r="S6" s="89"/>
      <c r="T6" s="89"/>
      <c r="U6" s="156"/>
      <c r="V6" s="156"/>
      <c r="W6" s="156"/>
      <c r="AD6" s="156"/>
      <c r="AE6" s="156"/>
      <c r="AF6" s="156"/>
      <c r="AG6" s="156"/>
    </row>
    <row r="7" spans="2:33" ht="29" x14ac:dyDescent="0.35">
      <c r="B7" s="85" t="s">
        <v>0</v>
      </c>
      <c r="C7" s="2"/>
      <c r="D7" s="85" t="s">
        <v>61</v>
      </c>
      <c r="E7" s="14"/>
      <c r="F7" s="87" t="str">
        <f>CONCATENATE("Indexcijfers",CHAR(10),"(",D5,"=100)")</f>
        <v>Indexcijfers
(2005=100)</v>
      </c>
      <c r="H7" s="87" t="str">
        <f>IF(OR($D$4="11. Brutorecette (gulden)",$D$4="12. Brutorecette (€)"),"Absolute waardes met inflatiecorrectie","")</f>
        <v>Absolute waardes met inflatiecorrectie</v>
      </c>
      <c r="I7" s="87"/>
      <c r="J7" s="87" t="str">
        <f>IF(OR($D$4="11. Brutorecette (gulden)",$D$4="12. Brutorecette (€)"),CONCATENATE("Indexcijfers met inflatiecorrectie",CHAR(10),"(",$D$5,"=100)"),"")</f>
        <v>Indexcijfers met inflatiecorrectie
(2005=100)</v>
      </c>
      <c r="K7" s="87"/>
      <c r="L7" s="87"/>
      <c r="P7" s="89"/>
      <c r="Q7" s="89"/>
      <c r="R7" s="89"/>
      <c r="S7" s="89"/>
      <c r="T7" s="89"/>
      <c r="U7" s="156"/>
      <c r="V7" s="156"/>
      <c r="W7" s="156"/>
      <c r="AD7" s="156"/>
      <c r="AE7" s="156"/>
      <c r="AF7" s="156"/>
      <c r="AG7" s="156"/>
    </row>
    <row r="8" spans="2:33" x14ac:dyDescent="0.35">
      <c r="B8" s="85"/>
      <c r="C8" s="2"/>
      <c r="D8" s="85"/>
      <c r="E8" s="14"/>
      <c r="F8" s="87"/>
      <c r="H8" s="87"/>
      <c r="I8" s="87"/>
      <c r="J8" s="87"/>
      <c r="K8" s="87"/>
      <c r="L8" s="87"/>
      <c r="P8" s="89"/>
      <c r="Q8" s="89"/>
      <c r="R8" s="89"/>
      <c r="S8" s="89"/>
      <c r="T8" s="89"/>
      <c r="U8" s="156"/>
      <c r="V8" s="156"/>
      <c r="W8" s="156"/>
      <c r="AD8" s="156"/>
      <c r="AE8" s="156"/>
      <c r="AF8" s="156"/>
      <c r="AG8" s="156"/>
    </row>
    <row r="9" spans="2:33" x14ac:dyDescent="0.35">
      <c r="B9" s="137">
        <v>1946</v>
      </c>
      <c r="C9" s="2"/>
      <c r="D9" s="86" t="str">
        <f>IF(ISBLANK(VLOOKUP(B9,'Historische bioscoopcijfers'!$B$5:$AD$84,(MATCH($D$4,'Historische bioscoopcijfers'!$8:$8,0))-1)),"",VLOOKUP(B9,'Historische bioscoopcijfers'!$B$5:$AD$84,(MATCH($D$4,'Historische bioscoopcijfers'!$8:$8,0))-1))</f>
        <v/>
      </c>
      <c r="E9" s="14"/>
      <c r="F9" s="3" t="str">
        <f>IF(OR(D9="",OR(VLOOKUP($D$5,$B$7:$D$127,3,FALSE)="",VLOOKUP($D$5,$B$7:$D$127,3,FALSE)=0)),"",D9/(VLOOKUP($D$5,$B$7:$D$127,3,FALSE))*100)</f>
        <v/>
      </c>
      <c r="H9" s="2" t="str">
        <f>IF(D9="","",IF(OR($D$4="11. Brutorecette (gulden)",$D$4="12. Brutorecette (€)"),$D9/$Z9,""))</f>
        <v/>
      </c>
      <c r="I9" s="87"/>
      <c r="J9" s="3" t="str">
        <f>IF(OR(D9="",VLOOKUP($D$5,$B$7:$K$127,7,FALSE)=""),"",IF(OR($D$4="11. Brutorecette (gulden)",$D$4="12. Brutorecette (€)"),H9/(VLOOKUP($D$5,$B$7:$K$127,7,FALSE))*100,""))</f>
        <v/>
      </c>
      <c r="K9" s="87"/>
      <c r="L9" s="87"/>
      <c r="P9" s="89"/>
      <c r="Q9" s="89"/>
      <c r="R9" s="89"/>
      <c r="S9" s="89"/>
      <c r="T9" s="89"/>
      <c r="U9" s="156"/>
      <c r="V9" s="156"/>
      <c r="W9" s="156"/>
      <c r="X9" s="164"/>
      <c r="Y9" s="88">
        <v>9.1</v>
      </c>
      <c r="Z9" s="140">
        <f>IF(OR($D$4="11. Brutorecette (gulden)",$D$4="12. Brutorecette (€)"),IF($B9=$D$5,1,IF($B9&gt;$D$5,Z8*((100+$Y9)/100),Z10*100/(100+$Y10))),"")</f>
        <v>0.10586743120627247</v>
      </c>
      <c r="AD9" s="156"/>
      <c r="AE9" s="156"/>
      <c r="AF9" s="156"/>
      <c r="AG9" s="156"/>
    </row>
    <row r="10" spans="2:33" x14ac:dyDescent="0.35">
      <c r="B10" s="137">
        <v>1947</v>
      </c>
      <c r="C10" s="2"/>
      <c r="D10" s="86">
        <f>IF(ISBLANK(VLOOKUP(B10,'Historische bioscoopcijfers'!$B$5:$AD$84,(MATCH($D$4,'Historische bioscoopcijfers'!$8:$8,0))-1)),"",VLOOKUP(B10,'Historische bioscoopcijfers'!$B$5:$AD$84,(MATCH($D$4,'Historische bioscoopcijfers'!$8:$8,0))-1))</f>
        <v>28134373.397588611</v>
      </c>
      <c r="E10" s="14"/>
      <c r="F10" s="3">
        <f>IF(OR(D10="",OR(VLOOKUP($D$5,$B$7:$D$127,3,FALSE)="",VLOOKUP($D$5,$B$7:$D$127,3,FALSE)=0)),"",D10/(VLOOKUP($D$5,$B$7:$D$127,3,FALSE))*100)</f>
        <v>20.809447779281516</v>
      </c>
      <c r="H10" s="2">
        <f t="shared" ref="H10:H73" si="0">IF(D10="","",IF(OR($D$4="11. Brutorecette (gulden)",$D$4="12. Brutorecette (€)"),$D10/$Z10,""))</f>
        <v>256516388.17835504</v>
      </c>
      <c r="I10" s="87"/>
      <c r="J10" s="3">
        <f t="shared" ref="J10:J73" si="1">IF(OR(D10="",VLOOKUP($D$5,$B$7:$K$127,7,FALSE)=""),"",IF(OR($D$4="11. Brutorecette (gulden)",$D$4="12. Brutorecette (€)"),H10/(VLOOKUP($D$5,$B$7:$K$127,7,FALSE))*100,""))</f>
        <v>189.73105634493717</v>
      </c>
      <c r="K10" s="87"/>
      <c r="L10" s="87"/>
      <c r="P10" s="89"/>
      <c r="Q10" s="89"/>
      <c r="R10" s="89"/>
      <c r="S10" s="89"/>
      <c r="T10" s="89"/>
      <c r="U10" s="156"/>
      <c r="V10" s="156"/>
      <c r="W10" s="156"/>
      <c r="X10" s="164"/>
      <c r="Y10" s="88">
        <v>3.6</v>
      </c>
      <c r="Z10" s="140">
        <f>IF(OR($D$4="11. Brutorecette (gulden)",$D$4="12. Brutorecette (€)"),IF($B10=$D$5,1,IF($B10&gt;$D$5,Z9*((100+$Y10)/100),Z11*100/(100+$Y11))),"")</f>
        <v>0.10967865872969827</v>
      </c>
      <c r="AD10" s="156"/>
      <c r="AE10" s="156"/>
      <c r="AF10" s="156"/>
      <c r="AG10" s="156"/>
    </row>
    <row r="11" spans="2:33" x14ac:dyDescent="0.35">
      <c r="B11" s="137">
        <v>1948</v>
      </c>
      <c r="C11" s="2"/>
      <c r="D11" s="86">
        <f>IF(ISBLANK(VLOOKUP(B11,'Historische bioscoopcijfers'!$B$5:$AD$84,(MATCH($D$4,'Historische bioscoopcijfers'!$8:$8,0))-1)),"",VLOOKUP(B11,'Historische bioscoopcijfers'!$B$5:$AD$84,(MATCH($D$4,'Historische bioscoopcijfers'!$8:$8,0))-1))</f>
        <v>23596571.236687221</v>
      </c>
      <c r="E11" s="14"/>
      <c r="F11" s="3">
        <f>IF(OR(D11="",OR(VLOOKUP($D$5,$B$7:$D$127,3,FALSE)="",VLOOKUP($D$5,$B$7:$D$127,3,FALSE)=0)),"",D11/(VLOOKUP($D$5,$B$7:$D$127,3,FALSE))*100)</f>
        <v>17.453085234236109</v>
      </c>
      <c r="H11" s="2">
        <f t="shared" si="0"/>
        <v>207867417.56700113</v>
      </c>
      <c r="I11" s="87"/>
      <c r="J11" s="3">
        <f t="shared" si="1"/>
        <v>153.74808991642095</v>
      </c>
      <c r="K11" s="87"/>
      <c r="L11" s="87"/>
      <c r="P11" s="89"/>
      <c r="Q11" s="89"/>
      <c r="R11" s="89"/>
      <c r="S11" s="89"/>
      <c r="T11" s="89"/>
      <c r="U11" s="156"/>
      <c r="V11" s="156"/>
      <c r="W11" s="156"/>
      <c r="X11" s="164"/>
      <c r="Y11" s="88">
        <v>3.5</v>
      </c>
      <c r="Z11" s="140">
        <f>IF(OR($D$4="11. Brutorecette (gulden)",$D$4="12. Brutorecette (€)"),IF($B11=$D$5,1,IF($B11&gt;$D$5,Z10*((100+$Y11)/100),Z12*100/(100+$Y12))),"")</f>
        <v>0.11351741178523771</v>
      </c>
      <c r="AD11" s="156"/>
      <c r="AE11" s="156"/>
      <c r="AF11" s="156"/>
      <c r="AG11" s="156"/>
    </row>
    <row r="12" spans="2:33" x14ac:dyDescent="0.35">
      <c r="B12" s="137">
        <v>1949</v>
      </c>
      <c r="C12" s="2"/>
      <c r="D12" s="86" t="str">
        <f>IF(ISBLANK(VLOOKUP(B12,'Historische bioscoopcijfers'!$B$5:$AD$84,(MATCH($D$4,'Historische bioscoopcijfers'!$8:$8,0))-1)),"",VLOOKUP(B12,'Historische bioscoopcijfers'!$B$5:$AD$84,(MATCH($D$4,'Historische bioscoopcijfers'!$8:$8,0))-1))</f>
        <v/>
      </c>
      <c r="E12" s="14"/>
      <c r="F12" s="3" t="str">
        <f>IF(OR(D12="",OR(VLOOKUP($D$5,$B$7:$D$127,3,FALSE)="",VLOOKUP($D$5,$B$7:$D$127,3,FALSE)=0)),"",D12/(VLOOKUP($D$5,$B$7:$D$127,3,FALSE))*100)</f>
        <v/>
      </c>
      <c r="H12" s="2" t="str">
        <f t="shared" si="0"/>
        <v/>
      </c>
      <c r="I12" s="87"/>
      <c r="J12" s="3" t="str">
        <f t="shared" si="1"/>
        <v/>
      </c>
      <c r="K12" s="87"/>
      <c r="L12" s="87"/>
      <c r="P12" s="89"/>
      <c r="Q12" s="89"/>
      <c r="R12" s="89"/>
      <c r="S12" s="89"/>
      <c r="T12" s="89"/>
      <c r="U12" s="156"/>
      <c r="V12" s="156"/>
      <c r="W12" s="156"/>
      <c r="X12" s="164"/>
      <c r="Y12" s="88">
        <v>6.3</v>
      </c>
      <c r="Z12" s="140">
        <f t="shared" ref="Z12:Z75" si="2">IF(OR($D$4="11. Brutorecette (gulden)",$D$4="12. Brutorecette (€)"),IF($B12=$D$5,1,IF($B12&gt;$D$5,Z11*((100+$Y12)/100),Z13*100/(100+$Y13))),"")</f>
        <v>0.12066900872770768</v>
      </c>
      <c r="AD12" s="156"/>
      <c r="AE12" s="156"/>
      <c r="AF12" s="156"/>
      <c r="AG12" s="156"/>
    </row>
    <row r="13" spans="2:33" x14ac:dyDescent="0.35">
      <c r="B13" s="137">
        <v>1950</v>
      </c>
      <c r="C13" s="2"/>
      <c r="D13" s="86" t="str">
        <f>IF(ISBLANK(VLOOKUP(B13,'Historische bioscoopcijfers'!$B$5:$AD$84,(MATCH($D$4,'Historische bioscoopcijfers'!$8:$8,0))-1)),"",VLOOKUP(B13,'Historische bioscoopcijfers'!$B$5:$AD$84,(MATCH($D$4,'Historische bioscoopcijfers'!$8:$8,0))-1))</f>
        <v/>
      </c>
      <c r="E13" s="14"/>
      <c r="F13" s="3" t="str">
        <f>IF(OR(D13="",OR(VLOOKUP($D$5,$B$7:$D$127,3,FALSE)="",VLOOKUP($D$5,$B$7:$D$127,3,FALSE)=0)),"",D13/(VLOOKUP($D$5,$B$7:$D$127,3,FALSE))*100)</f>
        <v/>
      </c>
      <c r="H13" s="2" t="str">
        <f t="shared" si="0"/>
        <v/>
      </c>
      <c r="I13" s="87"/>
      <c r="J13" s="3" t="str">
        <f t="shared" si="1"/>
        <v/>
      </c>
      <c r="K13" s="87"/>
      <c r="L13" s="87"/>
      <c r="P13" s="89"/>
      <c r="Q13" s="89"/>
      <c r="R13" s="89"/>
      <c r="S13" s="89"/>
      <c r="T13" s="89"/>
      <c r="U13" s="156"/>
      <c r="V13" s="156"/>
      <c r="W13" s="156"/>
      <c r="X13" s="164"/>
      <c r="Y13" s="88">
        <v>9.1</v>
      </c>
      <c r="Z13" s="140">
        <f t="shared" si="2"/>
        <v>0.13164988852192908</v>
      </c>
      <c r="AD13" s="156"/>
      <c r="AE13" s="156"/>
      <c r="AF13" s="156"/>
      <c r="AG13" s="156"/>
    </row>
    <row r="14" spans="2:33" x14ac:dyDescent="0.35">
      <c r="B14" s="137">
        <v>1951</v>
      </c>
      <c r="C14" s="2"/>
      <c r="D14" s="86">
        <f>IF(ISBLANK(VLOOKUP(B14,'Historische bioscoopcijfers'!$B$5:$AD$84,(MATCH($D$4,'Historische bioscoopcijfers'!$8:$8,0))-1)),"",VLOOKUP(B14,'Historische bioscoopcijfers'!$B$5:$AD$84,(MATCH($D$4,'Historische bioscoopcijfers'!$8:$8,0))-1))</f>
        <v>24957911.884957638</v>
      </c>
      <c r="E14" s="14"/>
      <c r="F14" s="3">
        <f t="shared" ref="F14:F77" si="3">IF(OR(D14="",OR(VLOOKUP($D$5,$B$7:$D$127,3,FALSE)="",VLOOKUP($D$5,$B$7:$D$127,3,FALSE)=0)),"",D14/(VLOOKUP($D$5,$B$7:$D$127,3,FALSE))*100)</f>
        <v>18.459993997749731</v>
      </c>
      <c r="H14" s="2">
        <f t="shared" si="0"/>
        <v>172972553.71005791</v>
      </c>
      <c r="I14" s="87"/>
      <c r="J14" s="3">
        <f t="shared" si="1"/>
        <v>127.93827937134461</v>
      </c>
      <c r="K14" s="87"/>
      <c r="L14" s="87"/>
      <c r="P14" s="89"/>
      <c r="Q14" s="89"/>
      <c r="R14" s="89"/>
      <c r="S14" s="89"/>
      <c r="T14" s="89"/>
      <c r="U14" s="156"/>
      <c r="V14" s="156"/>
      <c r="W14" s="156"/>
      <c r="X14" s="164"/>
      <c r="Y14" s="88">
        <v>9.6</v>
      </c>
      <c r="Z14" s="140">
        <f t="shared" si="2"/>
        <v>0.14428827782003428</v>
      </c>
      <c r="AD14" s="156"/>
      <c r="AE14" s="156"/>
      <c r="AF14" s="156"/>
      <c r="AG14" s="156"/>
    </row>
    <row r="15" spans="2:33" x14ac:dyDescent="0.35">
      <c r="B15" s="137">
        <v>1952</v>
      </c>
      <c r="C15" s="2"/>
      <c r="D15" s="86">
        <f>IF(ISBLANK(VLOOKUP(B15,'Historische bioscoopcijfers'!$B$5:$AD$84,(MATCH($D$4,'Historische bioscoopcijfers'!$8:$8,0))-1)),"",VLOOKUP(B15,'Historische bioscoopcijfers'!$B$5:$AD$84,(MATCH($D$4,'Historische bioscoopcijfers'!$8:$8,0))-1))</f>
        <v>26092362.425182987</v>
      </c>
      <c r="E15" s="14"/>
      <c r="F15" s="3">
        <f t="shared" si="3"/>
        <v>19.299084634011084</v>
      </c>
      <c r="H15" s="2">
        <f t="shared" si="0"/>
        <v>180834942.51506054</v>
      </c>
      <c r="I15" s="87"/>
      <c r="J15" s="3">
        <f t="shared" si="1"/>
        <v>133.75365570640574</v>
      </c>
      <c r="K15" s="87"/>
      <c r="L15" s="87"/>
      <c r="P15" s="89"/>
      <c r="Q15" s="89"/>
      <c r="R15" s="89"/>
      <c r="S15" s="89"/>
      <c r="T15" s="89"/>
      <c r="U15" s="156"/>
      <c r="V15" s="156"/>
      <c r="W15" s="156"/>
      <c r="X15" s="164"/>
      <c r="Y15" s="88">
        <v>0</v>
      </c>
      <c r="Z15" s="140">
        <f t="shared" si="2"/>
        <v>0.14428827782003428</v>
      </c>
      <c r="AD15" s="156"/>
      <c r="AE15" s="156"/>
      <c r="AF15" s="156"/>
      <c r="AG15" s="156"/>
    </row>
    <row r="16" spans="2:33" x14ac:dyDescent="0.35">
      <c r="B16" s="137">
        <v>1953</v>
      </c>
      <c r="C16" s="2"/>
      <c r="D16" s="86">
        <f>IF(ISBLANK(VLOOKUP(B16,'Historische bioscoopcijfers'!$B$5:$AD$84,(MATCH($D$4,'Historische bioscoopcijfers'!$8:$8,0))-1)),"",VLOOKUP(B16,'Historische bioscoopcijfers'!$B$5:$AD$84,(MATCH($D$4,'Historische bioscoopcijfers'!$8:$8,0))-1))</f>
        <v>26773032.749318194</v>
      </c>
      <c r="E16" s="14"/>
      <c r="F16" s="3">
        <f t="shared" si="3"/>
        <v>19.802539015767895</v>
      </c>
      <c r="H16" s="2">
        <f t="shared" si="0"/>
        <v>185552375.79806212</v>
      </c>
      <c r="I16" s="87"/>
      <c r="J16" s="3">
        <f t="shared" si="1"/>
        <v>137.24288150744241</v>
      </c>
      <c r="K16" s="87"/>
      <c r="L16" s="87"/>
      <c r="P16" s="89"/>
      <c r="Q16" s="89"/>
      <c r="R16" s="89"/>
      <c r="S16" s="89"/>
      <c r="T16" s="89"/>
      <c r="U16" s="156"/>
      <c r="V16" s="156"/>
      <c r="W16" s="156"/>
      <c r="X16" s="164"/>
      <c r="Y16" s="88">
        <v>0</v>
      </c>
      <c r="Z16" s="140">
        <f t="shared" si="2"/>
        <v>0.14428827782003428</v>
      </c>
      <c r="AD16" s="156"/>
      <c r="AE16" s="156"/>
      <c r="AF16" s="156"/>
      <c r="AG16" s="156"/>
    </row>
    <row r="17" spans="2:33" x14ac:dyDescent="0.35">
      <c r="B17" s="137">
        <v>1954</v>
      </c>
      <c r="C17" s="2"/>
      <c r="D17" s="86">
        <f>IF(ISBLANK(VLOOKUP(B17,'Historische bioscoopcijfers'!$B$5:$AD$84,(MATCH($D$4,'Historische bioscoopcijfers'!$8:$8,0))-1)),"",VLOOKUP(B17,'Historische bioscoopcijfers'!$B$5:$AD$84,(MATCH($D$4,'Historische bioscoopcijfers'!$8:$8,0))-1))</f>
        <v>30403274.478039306</v>
      </c>
      <c r="E17" s="14"/>
      <c r="F17" s="3">
        <f t="shared" si="3"/>
        <v>22.48762905180422</v>
      </c>
      <c r="H17" s="2">
        <f t="shared" si="0"/>
        <v>202607711.51352939</v>
      </c>
      <c r="I17" s="87"/>
      <c r="J17" s="3">
        <f t="shared" si="1"/>
        <v>149.85777478811346</v>
      </c>
      <c r="K17" s="87"/>
      <c r="L17" s="87"/>
      <c r="P17" s="89"/>
      <c r="Q17" s="89"/>
      <c r="R17" s="89"/>
      <c r="S17" s="89"/>
      <c r="T17" s="89"/>
      <c r="U17" s="156"/>
      <c r="V17" s="156"/>
      <c r="W17" s="156"/>
      <c r="X17" s="164"/>
      <c r="Y17" s="88">
        <v>4</v>
      </c>
      <c r="Z17" s="140">
        <f t="shared" si="2"/>
        <v>0.15005980893283566</v>
      </c>
      <c r="AD17" s="156"/>
      <c r="AE17" s="156"/>
      <c r="AF17" s="156"/>
      <c r="AG17" s="156"/>
    </row>
    <row r="18" spans="2:33" x14ac:dyDescent="0.35">
      <c r="B18" s="137">
        <v>1955</v>
      </c>
      <c r="C18" s="2"/>
      <c r="D18" s="86">
        <f>IF(ISBLANK(VLOOKUP(B18,'Historische bioscoopcijfers'!$B$5:$AD$84,(MATCH($D$4,'Historische bioscoopcijfers'!$8:$8,0))-1)),"",VLOOKUP(B18,'Historische bioscoopcijfers'!$B$5:$AD$84,(MATCH($D$4,'Historische bioscoopcijfers'!$8:$8,0))-1))</f>
        <v>33125955.77458014</v>
      </c>
      <c r="E18" s="14"/>
      <c r="F18" s="3">
        <f t="shared" si="3"/>
        <v>24.501446578831466</v>
      </c>
      <c r="H18" s="2">
        <f t="shared" si="0"/>
        <v>216635609.1059078</v>
      </c>
      <c r="I18" s="87"/>
      <c r="J18" s="3">
        <f t="shared" si="1"/>
        <v>160.23343868780162</v>
      </c>
      <c r="K18" s="87"/>
      <c r="L18" s="87"/>
      <c r="P18" s="89"/>
      <c r="Q18" s="89"/>
      <c r="R18" s="89"/>
      <c r="S18" s="89"/>
      <c r="T18" s="89"/>
      <c r="U18" s="156"/>
      <c r="V18" s="156"/>
      <c r="W18" s="156"/>
      <c r="X18" s="164"/>
      <c r="Y18" s="88">
        <v>1.9</v>
      </c>
      <c r="Z18" s="140">
        <f t="shared" si="2"/>
        <v>0.15291094530255955</v>
      </c>
      <c r="AD18" s="156"/>
      <c r="AE18" s="156"/>
      <c r="AF18" s="156"/>
      <c r="AG18" s="156"/>
    </row>
    <row r="19" spans="2:33" x14ac:dyDescent="0.35">
      <c r="B19" s="137">
        <v>1956</v>
      </c>
      <c r="C19" s="2"/>
      <c r="D19" s="86">
        <f>IF(ISBLANK(VLOOKUP(B19,'Historische bioscoopcijfers'!$B$5:$AD$84,(MATCH($D$4,'Historische bioscoopcijfers'!$8:$8,0))-1)),"",VLOOKUP(B19,'Historische bioscoopcijfers'!$B$5:$AD$84,(MATCH($D$4,'Historische bioscoopcijfers'!$8:$8,0))-1))</f>
        <v>36756197.503301248</v>
      </c>
      <c r="E19" s="14"/>
      <c r="F19" s="3">
        <f t="shared" si="3"/>
        <v>27.186536614867784</v>
      </c>
      <c r="H19" s="2">
        <f t="shared" si="0"/>
        <v>235894502.23262841</v>
      </c>
      <c r="I19" s="87"/>
      <c r="J19" s="3">
        <f t="shared" si="1"/>
        <v>174.47818212472515</v>
      </c>
      <c r="K19" s="87"/>
      <c r="L19" s="87"/>
      <c r="P19" s="89"/>
      <c r="Q19" s="89"/>
      <c r="R19" s="89"/>
      <c r="S19" s="89"/>
      <c r="T19" s="89"/>
      <c r="U19" s="156"/>
      <c r="V19" s="156"/>
      <c r="W19" s="156"/>
      <c r="X19" s="164"/>
      <c r="Y19" s="88">
        <v>1.9</v>
      </c>
      <c r="Z19" s="140">
        <f t="shared" si="2"/>
        <v>0.1558162532633082</v>
      </c>
      <c r="AD19" s="156"/>
      <c r="AE19" s="156"/>
      <c r="AF19" s="156"/>
      <c r="AG19" s="156"/>
    </row>
    <row r="20" spans="2:33" x14ac:dyDescent="0.35">
      <c r="B20" s="137">
        <v>1957</v>
      </c>
      <c r="C20" s="2"/>
      <c r="D20" s="86">
        <f>IF(ISBLANK(VLOOKUP(B20,'Historische bioscoopcijfers'!$B$5:$AD$84,(MATCH($D$4,'Historische bioscoopcijfers'!$8:$8,0))-1)),"",VLOOKUP(B20,'Historische bioscoopcijfers'!$B$5:$AD$84,(MATCH($D$4,'Historische bioscoopcijfers'!$8:$8,0))-1))</f>
        <v>36756197.503301248</v>
      </c>
      <c r="E20" s="14"/>
      <c r="F20" s="3">
        <f t="shared" si="3"/>
        <v>27.186536614867784</v>
      </c>
      <c r="H20" s="2">
        <f t="shared" si="0"/>
        <v>221497185.19495624</v>
      </c>
      <c r="I20" s="87"/>
      <c r="J20" s="3">
        <f t="shared" si="1"/>
        <v>163.82927899035224</v>
      </c>
      <c r="K20" s="87"/>
      <c r="L20" s="87"/>
      <c r="P20" s="89"/>
      <c r="Q20" s="89"/>
      <c r="R20" s="89"/>
      <c r="S20" s="89"/>
      <c r="T20" s="89"/>
      <c r="U20" s="156"/>
      <c r="V20" s="156"/>
      <c r="W20" s="156"/>
      <c r="X20" s="164"/>
      <c r="Y20" s="88">
        <v>6.5</v>
      </c>
      <c r="Z20" s="140">
        <f t="shared" si="2"/>
        <v>0.16594430972542323</v>
      </c>
      <c r="AD20" s="156"/>
      <c r="AE20" s="156"/>
      <c r="AF20" s="156"/>
      <c r="AG20" s="156"/>
    </row>
    <row r="21" spans="2:33" x14ac:dyDescent="0.35">
      <c r="B21" s="137">
        <v>1958</v>
      </c>
      <c r="C21" s="2"/>
      <c r="D21" s="86">
        <f>IF(ISBLANK(VLOOKUP(B21,'Historische bioscoopcijfers'!$B$5:$AD$84,(MATCH($D$4,'Historische bioscoopcijfers'!$8:$8,0))-1)),"",VLOOKUP(B21,'Historische bioscoopcijfers'!$B$5:$AD$84,(MATCH($D$4,'Historische bioscoopcijfers'!$8:$8,0))-1))</f>
        <v>37209977.719391391</v>
      </c>
      <c r="E21" s="14"/>
      <c r="F21" s="3">
        <f t="shared" si="3"/>
        <v>27.52217286937233</v>
      </c>
      <c r="H21" s="2">
        <f t="shared" si="0"/>
        <v>220483498.86480951</v>
      </c>
      <c r="I21" s="87"/>
      <c r="J21" s="3">
        <f t="shared" si="1"/>
        <v>163.07951099468158</v>
      </c>
      <c r="K21" s="87"/>
      <c r="L21" s="87"/>
      <c r="P21" s="89"/>
      <c r="Q21" s="89"/>
      <c r="R21" s="89"/>
      <c r="S21" s="89"/>
      <c r="T21" s="89"/>
      <c r="U21" s="156"/>
      <c r="V21" s="156"/>
      <c r="W21" s="156"/>
      <c r="X21" s="164"/>
      <c r="Y21" s="88">
        <v>1.7</v>
      </c>
      <c r="Z21" s="140">
        <f t="shared" si="2"/>
        <v>0.16876536299075542</v>
      </c>
      <c r="AD21" s="156"/>
      <c r="AE21" s="156"/>
      <c r="AF21" s="156"/>
      <c r="AG21" s="156"/>
    </row>
    <row r="22" spans="2:33" x14ac:dyDescent="0.35">
      <c r="B22" s="137">
        <v>1959</v>
      </c>
      <c r="C22" s="2"/>
      <c r="D22" s="86">
        <f>IF(ISBLANK(VLOOKUP(B22,'Historische bioscoopcijfers'!$B$5:$AD$84,(MATCH($D$4,'Historische bioscoopcijfers'!$8:$8,0))-1)),"",VLOOKUP(B22,'Historische bioscoopcijfers'!$B$5:$AD$84,(MATCH($D$4,'Historische bioscoopcijfers'!$8:$8,0))-1))</f>
        <v>32672175.558490001</v>
      </c>
      <c r="E22" s="14"/>
      <c r="F22" s="3">
        <f t="shared" si="3"/>
        <v>24.165810324326923</v>
      </c>
      <c r="H22" s="2">
        <f t="shared" si="0"/>
        <v>191868451.23481694</v>
      </c>
      <c r="I22" s="87"/>
      <c r="J22" s="3">
        <f t="shared" si="1"/>
        <v>141.91453493699478</v>
      </c>
      <c r="K22" s="87"/>
      <c r="L22" s="87"/>
      <c r="P22" s="89"/>
      <c r="Q22" s="89"/>
      <c r="R22" s="89"/>
      <c r="S22" s="89"/>
      <c r="T22" s="89"/>
      <c r="U22" s="156"/>
      <c r="V22" s="156"/>
      <c r="W22" s="156"/>
      <c r="X22" s="164"/>
      <c r="Y22" s="88">
        <v>0.9</v>
      </c>
      <c r="Z22" s="140">
        <f t="shared" si="2"/>
        <v>0.17028425125767224</v>
      </c>
      <c r="AD22" s="156"/>
      <c r="AE22" s="156"/>
      <c r="AF22" s="156"/>
      <c r="AG22" s="156"/>
    </row>
    <row r="23" spans="2:33" x14ac:dyDescent="0.35">
      <c r="B23" s="137">
        <v>1960</v>
      </c>
      <c r="C23" s="2"/>
      <c r="D23" s="86">
        <f>IF(ISBLANK(VLOOKUP(B23,'Historische bioscoopcijfers'!$B$5:$AD$84,(MATCH($D$4,'Historische bioscoopcijfers'!$8:$8,0))-1)),"",VLOOKUP(B23,'Historische bioscoopcijfers'!$B$5:$AD$84,(MATCH($D$4,'Historische bioscoopcijfers'!$8:$8,0))-1))</f>
        <v>34033516.206760414</v>
      </c>
      <c r="E23" s="14"/>
      <c r="F23" s="3">
        <f t="shared" si="3"/>
        <v>25.172719087840544</v>
      </c>
      <c r="H23" s="2">
        <f t="shared" si="0"/>
        <v>194988263.45001721</v>
      </c>
      <c r="I23" s="87"/>
      <c r="J23" s="3">
        <f t="shared" si="1"/>
        <v>144.22208835060445</v>
      </c>
      <c r="K23" s="87"/>
      <c r="L23" s="87"/>
      <c r="P23" s="89"/>
      <c r="Q23" s="89"/>
      <c r="R23" s="89"/>
      <c r="S23" s="89"/>
      <c r="T23" s="89"/>
      <c r="U23" s="156"/>
      <c r="V23" s="156"/>
      <c r="W23" s="156"/>
      <c r="X23" s="164"/>
      <c r="Y23" s="88">
        <v>2.5</v>
      </c>
      <c r="Z23" s="140">
        <f t="shared" si="2"/>
        <v>0.17454135753911404</v>
      </c>
      <c r="AD23" s="156"/>
      <c r="AE23" s="156"/>
      <c r="AF23" s="156"/>
      <c r="AG23" s="156"/>
    </row>
    <row r="24" spans="2:33" x14ac:dyDescent="0.35">
      <c r="B24" s="137">
        <v>1961</v>
      </c>
      <c r="C24" s="2"/>
      <c r="D24" s="86">
        <f>IF(ISBLANK(VLOOKUP(B24,'Historische bioscoopcijfers'!$B$5:$AD$84,(MATCH($D$4,'Historische bioscoopcijfers'!$8:$8,0))-1)),"",VLOOKUP(B24,'Historische bioscoopcijfers'!$B$5:$AD$84,(MATCH($D$4,'Historische bioscoopcijfers'!$8:$8,0))-1))</f>
        <v>33579735.990670279</v>
      </c>
      <c r="E24" s="14"/>
      <c r="F24" s="3">
        <f t="shared" si="3"/>
        <v>24.837082833336005</v>
      </c>
      <c r="H24" s="2">
        <f t="shared" si="0"/>
        <v>189172487.64734545</v>
      </c>
      <c r="I24" s="87"/>
      <c r="J24" s="3">
        <f t="shared" si="1"/>
        <v>139.92047902910167</v>
      </c>
      <c r="K24" s="87"/>
      <c r="L24" s="87"/>
      <c r="P24" s="89"/>
      <c r="Q24" s="89"/>
      <c r="R24" s="89"/>
      <c r="S24" s="89"/>
      <c r="T24" s="89"/>
      <c r="U24" s="156"/>
      <c r="V24" s="156"/>
      <c r="W24" s="156"/>
      <c r="X24" s="164"/>
      <c r="Y24" s="88">
        <v>1.7</v>
      </c>
      <c r="Z24" s="140">
        <f t="shared" si="2"/>
        <v>0.17750856061727899</v>
      </c>
      <c r="AD24" s="156"/>
      <c r="AE24" s="156"/>
      <c r="AF24" s="156"/>
      <c r="AG24" s="156"/>
    </row>
    <row r="25" spans="2:33" x14ac:dyDescent="0.35">
      <c r="B25" s="137">
        <v>1962</v>
      </c>
      <c r="C25" s="2"/>
      <c r="D25" s="86">
        <f>IF(ISBLANK(VLOOKUP(B25,'Historische bioscoopcijfers'!$B$5:$AD$84,(MATCH($D$4,'Historische bioscoopcijfers'!$8:$8,0))-1)),"",VLOOKUP(B25,'Historische bioscoopcijfers'!$B$5:$AD$84,(MATCH($D$4,'Historische bioscoopcijfers'!$8:$8,0))-1))</f>
        <v>33579735.990670279</v>
      </c>
      <c r="E25" s="14"/>
      <c r="F25" s="3">
        <f t="shared" si="3"/>
        <v>24.837082833336005</v>
      </c>
      <c r="H25" s="2">
        <f t="shared" si="0"/>
        <v>185645228.30946559</v>
      </c>
      <c r="I25" s="87"/>
      <c r="J25" s="3">
        <f t="shared" si="1"/>
        <v>137.31155940049229</v>
      </c>
      <c r="K25" s="87"/>
      <c r="L25" s="87"/>
      <c r="P25" s="89"/>
      <c r="Q25" s="89"/>
      <c r="R25" s="89"/>
      <c r="S25" s="89"/>
      <c r="T25" s="89"/>
      <c r="U25" s="156"/>
      <c r="V25" s="156"/>
      <c r="W25" s="156"/>
      <c r="X25" s="164"/>
      <c r="Y25" s="88">
        <v>1.9</v>
      </c>
      <c r="Z25" s="140">
        <f t="shared" si="2"/>
        <v>0.1808812232690073</v>
      </c>
      <c r="AD25" s="156"/>
      <c r="AE25" s="156"/>
      <c r="AF25" s="156"/>
      <c r="AG25" s="156"/>
    </row>
    <row r="26" spans="2:33" x14ac:dyDescent="0.35">
      <c r="B26" s="137">
        <v>1963</v>
      </c>
      <c r="C26" s="2"/>
      <c r="D26" s="86">
        <f>IF(ISBLANK(VLOOKUP(B26,'Historische bioscoopcijfers'!$B$5:$AD$84,(MATCH($D$4,'Historische bioscoopcijfers'!$8:$8,0))-1)),"",VLOOKUP(B26,'Historische bioscoopcijfers'!$B$5:$AD$84,(MATCH($D$4,'Historische bioscoopcijfers'!$8:$8,0))-1))</f>
        <v>33775769.044021219</v>
      </c>
      <c r="E26" s="14"/>
      <c r="F26" s="3">
        <f t="shared" si="3"/>
        <v>24.982077695281969</v>
      </c>
      <c r="H26" s="2">
        <f t="shared" si="0"/>
        <v>179893058.81281754</v>
      </c>
      <c r="I26" s="87"/>
      <c r="J26" s="3">
        <f t="shared" si="1"/>
        <v>133.05699616332657</v>
      </c>
      <c r="K26" s="87"/>
      <c r="L26" s="87"/>
      <c r="P26" s="89"/>
      <c r="Q26" s="89"/>
      <c r="R26" s="89"/>
      <c r="S26" s="89"/>
      <c r="T26" s="89"/>
      <c r="U26" s="156"/>
      <c r="V26" s="156"/>
      <c r="W26" s="156"/>
      <c r="X26" s="164"/>
      <c r="Y26" s="88">
        <v>3.8</v>
      </c>
      <c r="Z26" s="140">
        <f t="shared" si="2"/>
        <v>0.18775470975322958</v>
      </c>
      <c r="AD26" s="156"/>
      <c r="AE26" s="156"/>
      <c r="AF26" s="156"/>
      <c r="AG26" s="156"/>
    </row>
    <row r="27" spans="2:33" x14ac:dyDescent="0.35">
      <c r="B27" s="137">
        <v>1964</v>
      </c>
      <c r="C27" s="2"/>
      <c r="D27" s="86">
        <f>IF(ISBLANK(VLOOKUP(B27,'Historische bioscoopcijfers'!$B$5:$AD$84,(MATCH($D$4,'Historische bioscoopcijfers'!$8:$8,0))-1)),"",VLOOKUP(B27,'Historische bioscoopcijfers'!$B$5:$AD$84,(MATCH($D$4,'Historische bioscoopcijfers'!$8:$8,0))-1))</f>
        <v>33659147.528486051</v>
      </c>
      <c r="E27" s="14"/>
      <c r="F27" s="3">
        <f t="shared" si="3"/>
        <v>24.895819177874298</v>
      </c>
      <c r="H27" s="2">
        <f t="shared" si="0"/>
        <v>169925991.6419878</v>
      </c>
      <c r="I27" s="87"/>
      <c r="J27" s="3">
        <f t="shared" si="1"/>
        <v>125.68490506064187</v>
      </c>
      <c r="K27" s="87"/>
      <c r="L27" s="87"/>
      <c r="P27" s="89"/>
      <c r="Q27" s="89"/>
      <c r="R27" s="89"/>
      <c r="S27" s="89"/>
      <c r="T27" s="89"/>
      <c r="U27" s="156"/>
      <c r="V27" s="156"/>
      <c r="W27" s="156"/>
      <c r="X27" s="164"/>
      <c r="Y27" s="88">
        <v>5.5</v>
      </c>
      <c r="Z27" s="140">
        <f t="shared" si="2"/>
        <v>0.19808121878965723</v>
      </c>
      <c r="AD27" s="156"/>
      <c r="AE27" s="156"/>
      <c r="AF27" s="156"/>
      <c r="AG27" s="156"/>
    </row>
    <row r="28" spans="2:33" x14ac:dyDescent="0.35">
      <c r="B28" s="137">
        <v>1965</v>
      </c>
      <c r="C28" s="2"/>
      <c r="D28" s="86">
        <f>IF(ISBLANK(VLOOKUP(B28,'Historische bioscoopcijfers'!$B$5:$AD$84,(MATCH($D$4,'Historische bioscoopcijfers'!$8:$8,0))-1)),"",VLOOKUP(B28,'Historische bioscoopcijfers'!$B$5:$AD$84,(MATCH($D$4,'Historische bioscoopcijfers'!$8:$8,0))-1))</f>
        <v>34357969.061264865</v>
      </c>
      <c r="E28" s="14"/>
      <c r="F28" s="3">
        <f t="shared" si="3"/>
        <v>25.412699009811291</v>
      </c>
      <c r="H28" s="2">
        <f t="shared" si="0"/>
        <v>164880176.96785176</v>
      </c>
      <c r="I28" s="87"/>
      <c r="J28" s="3">
        <f t="shared" si="1"/>
        <v>121.95279361527498</v>
      </c>
      <c r="K28" s="87"/>
      <c r="L28" s="87"/>
      <c r="P28" s="89"/>
      <c r="Q28" s="89"/>
      <c r="R28" s="89"/>
      <c r="S28" s="89"/>
      <c r="T28" s="89"/>
      <c r="U28" s="156"/>
      <c r="V28" s="156"/>
      <c r="W28" s="156"/>
      <c r="X28" s="164"/>
      <c r="Y28" s="88">
        <v>5.2</v>
      </c>
      <c r="Z28" s="140">
        <f t="shared" si="2"/>
        <v>0.20838144216671942</v>
      </c>
      <c r="AD28" s="156"/>
      <c r="AE28" s="156"/>
      <c r="AF28" s="156"/>
      <c r="AG28" s="156"/>
    </row>
    <row r="29" spans="2:33" x14ac:dyDescent="0.35">
      <c r="B29" s="137">
        <v>1966</v>
      </c>
      <c r="C29" s="2"/>
      <c r="D29" s="86">
        <f>IF(ISBLANK(VLOOKUP(B29,'Historische bioscoopcijfers'!$B$5:$AD$84,(MATCH($D$4,'Historische bioscoopcijfers'!$8:$8,0))-1)),"",VLOOKUP(B29,'Historische bioscoopcijfers'!$B$5:$AD$84,(MATCH($D$4,'Historische bioscoopcijfers'!$8:$8,0))-1))</f>
        <v>36680869.987430289</v>
      </c>
      <c r="E29" s="14"/>
      <c r="F29" s="3">
        <f t="shared" si="3"/>
        <v>27.130820996620038</v>
      </c>
      <c r="H29" s="2">
        <f t="shared" si="0"/>
        <v>166377624.99108163</v>
      </c>
      <c r="I29" s="87"/>
      <c r="J29" s="3">
        <f t="shared" si="1"/>
        <v>123.06037351411364</v>
      </c>
      <c r="K29" s="87"/>
      <c r="L29" s="87"/>
      <c r="P29" s="89"/>
      <c r="Q29" s="89"/>
      <c r="R29" s="89"/>
      <c r="S29" s="89"/>
      <c r="T29" s="89"/>
      <c r="U29" s="156"/>
      <c r="V29" s="156"/>
      <c r="W29" s="156"/>
      <c r="X29" s="164"/>
      <c r="Y29" s="88">
        <v>5.8</v>
      </c>
      <c r="Z29" s="140">
        <f t="shared" si="2"/>
        <v>0.22046756581238913</v>
      </c>
      <c r="AD29" s="156"/>
      <c r="AE29" s="156"/>
      <c r="AF29" s="156"/>
      <c r="AG29" s="156"/>
    </row>
    <row r="30" spans="2:33" x14ac:dyDescent="0.35">
      <c r="B30" s="137">
        <v>1967</v>
      </c>
      <c r="C30" s="2"/>
      <c r="D30" s="86">
        <f>IF(ISBLANK(VLOOKUP(B30,'Historische bioscoopcijfers'!$B$5:$AD$84,(MATCH($D$4,'Historische bioscoopcijfers'!$8:$8,0))-1)),"",VLOOKUP(B30,'Historische bioscoopcijfers'!$B$5:$AD$84,(MATCH($D$4,'Historische bioscoopcijfers'!$8:$8,0))-1))</f>
        <v>37131473.742007792</v>
      </c>
      <c r="E30" s="14"/>
      <c r="F30" s="3">
        <f t="shared" si="3"/>
        <v>27.46410779734304</v>
      </c>
      <c r="H30" s="2">
        <f t="shared" si="0"/>
        <v>163357400.65185663</v>
      </c>
      <c r="I30" s="87"/>
      <c r="J30" s="3">
        <f t="shared" si="1"/>
        <v>120.82647977208332</v>
      </c>
      <c r="K30" s="87"/>
      <c r="L30" s="87"/>
      <c r="P30" s="89"/>
      <c r="Q30" s="89"/>
      <c r="R30" s="89"/>
      <c r="S30" s="89"/>
      <c r="T30" s="89"/>
      <c r="U30" s="156"/>
      <c r="V30" s="156"/>
      <c r="W30" s="156"/>
      <c r="X30" s="164"/>
      <c r="Y30" s="88">
        <v>3.1</v>
      </c>
      <c r="Z30" s="140">
        <f t="shared" si="2"/>
        <v>0.22730206035257317</v>
      </c>
      <c r="AD30" s="156"/>
      <c r="AE30" s="156"/>
      <c r="AF30" s="156"/>
      <c r="AG30" s="156"/>
    </row>
    <row r="31" spans="2:33" x14ac:dyDescent="0.35">
      <c r="B31" s="137">
        <v>1968</v>
      </c>
      <c r="C31" s="2"/>
      <c r="D31" s="86">
        <f>IF(ISBLANK(VLOOKUP(B31,'Historische bioscoopcijfers'!$B$5:$AD$84,(MATCH($D$4,'Historische bioscoopcijfers'!$8:$8,0))-1)),"",VLOOKUP(B31,'Historische bioscoopcijfers'!$B$5:$AD$84,(MATCH($D$4,'Historische bioscoopcijfers'!$8:$8,0))-1))</f>
        <v>35408470.261513539</v>
      </c>
      <c r="E31" s="14"/>
      <c r="F31" s="3">
        <f t="shared" si="3"/>
        <v>26.189696938989304</v>
      </c>
      <c r="H31" s="2">
        <f t="shared" si="0"/>
        <v>150219058.51990855</v>
      </c>
      <c r="I31" s="87"/>
      <c r="J31" s="3">
        <f t="shared" si="1"/>
        <v>111.10877109460691</v>
      </c>
      <c r="K31" s="87"/>
      <c r="L31" s="87"/>
      <c r="P31" s="89"/>
      <c r="Q31" s="89"/>
      <c r="R31" s="89"/>
      <c r="S31" s="89"/>
      <c r="T31" s="89"/>
      <c r="U31" s="156"/>
      <c r="V31" s="156"/>
      <c r="W31" s="156"/>
      <c r="X31" s="164"/>
      <c r="Y31" s="88">
        <v>3.7</v>
      </c>
      <c r="Z31" s="140">
        <f t="shared" si="2"/>
        <v>0.23571223658561838</v>
      </c>
      <c r="AD31" s="156"/>
      <c r="AE31" s="156"/>
      <c r="AF31" s="156"/>
      <c r="AG31" s="156"/>
    </row>
    <row r="32" spans="2:33" x14ac:dyDescent="0.35">
      <c r="B32" s="137">
        <v>1969</v>
      </c>
      <c r="C32" s="2"/>
      <c r="D32" s="86">
        <f>IF(ISBLANK(VLOOKUP(B32,'Historische bioscoopcijfers'!$B$5:$AD$84,(MATCH($D$4,'Historische bioscoopcijfers'!$8:$8,0))-1)),"",VLOOKUP(B32,'Historische bioscoopcijfers'!$B$5:$AD$84,(MATCH($D$4,'Historische bioscoopcijfers'!$8:$8,0))-1))</f>
        <v>35079933.385064274</v>
      </c>
      <c r="E32" s="14"/>
      <c r="F32" s="3">
        <f t="shared" si="3"/>
        <v>25.94669629072801</v>
      </c>
      <c r="H32" s="2">
        <f t="shared" si="0"/>
        <v>138442096.36651435</v>
      </c>
      <c r="I32" s="87"/>
      <c r="J32" s="3">
        <f t="shared" si="1"/>
        <v>102.3980002710905</v>
      </c>
      <c r="K32" s="87"/>
      <c r="L32" s="87"/>
      <c r="P32" s="89"/>
      <c r="Q32" s="89"/>
      <c r="R32" s="89"/>
      <c r="S32" s="89"/>
      <c r="T32" s="89"/>
      <c r="U32" s="156"/>
      <c r="V32" s="156"/>
      <c r="W32" s="156"/>
      <c r="X32" s="164"/>
      <c r="Y32" s="88">
        <v>7.5</v>
      </c>
      <c r="Z32" s="140">
        <f t="shared" si="2"/>
        <v>0.25339065432953978</v>
      </c>
      <c r="AD32" s="156"/>
      <c r="AE32" s="156"/>
      <c r="AF32" s="156"/>
      <c r="AG32" s="156"/>
    </row>
    <row r="33" spans="2:33" x14ac:dyDescent="0.35">
      <c r="B33" s="1">
        <v>1970</v>
      </c>
      <c r="D33" s="86">
        <f>IF(ISBLANK(VLOOKUP(B33,'Historische bioscoopcijfers'!$B$5:$AD$84,(MATCH($D$4,'Historische bioscoopcijfers'!$8:$8,0))-1)),"",VLOOKUP(B33,'Historische bioscoopcijfers'!$B$5:$AD$84,(MATCH($D$4,'Historische bioscoopcijfers'!$8:$8,0))-1))</f>
        <v>35216067.449891321</v>
      </c>
      <c r="F33" s="3">
        <f t="shared" si="3"/>
        <v>26.047387167079378</v>
      </c>
      <c r="H33" s="2">
        <f t="shared" si="0"/>
        <v>133121979.0355414</v>
      </c>
      <c r="I33" s="2"/>
      <c r="J33" s="3">
        <f t="shared" si="1"/>
        <v>98.463002245222924</v>
      </c>
      <c r="K33" s="74"/>
      <c r="P33" s="89"/>
      <c r="Q33" s="89"/>
      <c r="R33" s="89"/>
      <c r="S33" s="89"/>
      <c r="T33" s="89"/>
      <c r="U33" s="156"/>
      <c r="V33" s="156"/>
      <c r="W33" s="156"/>
      <c r="X33" s="164"/>
      <c r="Y33" s="88">
        <v>4.4000000000000004</v>
      </c>
      <c r="Z33" s="140">
        <f t="shared" si="2"/>
        <v>0.26453984312003959</v>
      </c>
      <c r="AD33" s="156"/>
      <c r="AE33" s="156"/>
      <c r="AF33" s="156"/>
      <c r="AG33" s="156"/>
    </row>
    <row r="34" spans="2:33" x14ac:dyDescent="0.35">
      <c r="B34" s="1">
        <v>1971</v>
      </c>
      <c r="D34" s="86">
        <f>IF(ISBLANK(VLOOKUP(B34,'Historische bioscoopcijfers'!$B$5:$AD$84,(MATCH($D$4,'Historische bioscoopcijfers'!$8:$8,0))-1)),"",VLOOKUP(B34,'Historische bioscoopcijfers'!$B$5:$AD$84,(MATCH($D$4,'Historische bioscoopcijfers'!$8:$8,0))-1))</f>
        <v>40142789.205476217</v>
      </c>
      <c r="F34" s="3">
        <f t="shared" si="3"/>
        <v>29.691412134227974</v>
      </c>
      <c r="H34" s="2">
        <f t="shared" si="0"/>
        <v>141027621.66991881</v>
      </c>
      <c r="I34" s="2"/>
      <c r="J34" s="3">
        <f t="shared" si="1"/>
        <v>104.31037105763225</v>
      </c>
      <c r="K34" s="74"/>
      <c r="P34" s="89"/>
      <c r="Q34" s="89"/>
      <c r="R34" s="89"/>
      <c r="S34" s="89"/>
      <c r="T34" s="89"/>
      <c r="U34" s="156"/>
      <c r="V34" s="156"/>
      <c r="W34" s="156"/>
      <c r="X34" s="164"/>
      <c r="Y34" s="88">
        <v>7.6</v>
      </c>
      <c r="Z34" s="140">
        <f t="shared" si="2"/>
        <v>0.28464487119716259</v>
      </c>
      <c r="AD34" s="156"/>
      <c r="AE34" s="156"/>
      <c r="AF34" s="156"/>
      <c r="AG34" s="156"/>
    </row>
    <row r="35" spans="2:33" x14ac:dyDescent="0.35">
      <c r="B35" s="1">
        <v>1972</v>
      </c>
      <c r="D35" s="86">
        <f>IF(ISBLANK(VLOOKUP(B35,'Historische bioscoopcijfers'!$B$5:$AD$84,(MATCH($D$4,'Historische bioscoopcijfers'!$8:$8,0))-1)),"",VLOOKUP(B35,'Historische bioscoopcijfers'!$B$5:$AD$84,(MATCH($D$4,'Historische bioscoopcijfers'!$8:$8,0))-1))</f>
        <v>41747779.880292781</v>
      </c>
      <c r="F35" s="3">
        <f t="shared" si="3"/>
        <v>30.878535414417733</v>
      </c>
      <c r="H35" s="2">
        <f t="shared" si="0"/>
        <v>136053983.23783487</v>
      </c>
      <c r="I35" s="2"/>
      <c r="J35" s="3">
        <f t="shared" si="1"/>
        <v>100.6316444066826</v>
      </c>
      <c r="K35" s="74"/>
      <c r="P35" s="89"/>
      <c r="Q35" s="89"/>
      <c r="R35" s="89"/>
      <c r="S35" s="89"/>
      <c r="T35" s="89"/>
      <c r="U35" s="156"/>
      <c r="V35" s="156"/>
      <c r="W35" s="156"/>
      <c r="X35" s="164"/>
      <c r="Y35" s="88">
        <v>7.8</v>
      </c>
      <c r="Z35" s="140">
        <f t="shared" si="2"/>
        <v>0.30684717115054122</v>
      </c>
      <c r="AD35" s="156"/>
      <c r="AE35" s="156"/>
      <c r="AF35" s="156"/>
      <c r="AG35" s="156"/>
    </row>
    <row r="36" spans="2:33" x14ac:dyDescent="0.35">
      <c r="B36" s="1">
        <v>1973</v>
      </c>
      <c r="D36" s="86">
        <f>IF(ISBLANK(VLOOKUP(B36,'Historische bioscoopcijfers'!$B$5:$AD$84,(MATCH($D$4,'Historische bioscoopcijfers'!$8:$8,0))-1)),"",VLOOKUP(B36,'Historische bioscoopcijfers'!$B$5:$AD$84,(MATCH($D$4,'Historische bioscoopcijfers'!$8:$8,0))-1))</f>
        <v>47193142.473374441</v>
      </c>
      <c r="F36" s="3">
        <f t="shared" si="3"/>
        <v>34.906170468472219</v>
      </c>
      <c r="H36" s="2">
        <f t="shared" si="0"/>
        <v>142407550.89306384</v>
      </c>
      <c r="I36" s="2"/>
      <c r="J36" s="3">
        <f t="shared" si="1"/>
        <v>105.33102876705907</v>
      </c>
      <c r="K36" s="74"/>
      <c r="P36" s="89"/>
      <c r="Q36" s="89"/>
      <c r="R36" s="89"/>
      <c r="S36" s="89"/>
      <c r="T36" s="89"/>
      <c r="U36" s="156"/>
      <c r="V36" s="156"/>
      <c r="W36" s="156"/>
      <c r="X36" s="164"/>
      <c r="Y36" s="88">
        <v>8</v>
      </c>
      <c r="Z36" s="140">
        <f t="shared" si="2"/>
        <v>0.33139494484258453</v>
      </c>
      <c r="AD36" s="156"/>
      <c r="AE36" s="156"/>
      <c r="AF36" s="156"/>
      <c r="AG36" s="156"/>
    </row>
    <row r="37" spans="2:33" x14ac:dyDescent="0.35">
      <c r="B37" s="1">
        <v>1974</v>
      </c>
      <c r="D37" s="86">
        <f>IF(ISBLANK(VLOOKUP(B37,'Historische bioscoopcijfers'!$B$5:$AD$84,(MATCH($D$4,'Historische bioscoopcijfers'!$8:$8,0))-1)),"",VLOOKUP(B37,'Historische bioscoopcijfers'!$B$5:$AD$84,(MATCH($D$4,'Historische bioscoopcijfers'!$8:$8,0))-1))</f>
        <v>54453625.930816665</v>
      </c>
      <c r="F37" s="3">
        <f t="shared" si="3"/>
        <v>40.276350540544868</v>
      </c>
      <c r="H37" s="2">
        <f t="shared" si="0"/>
        <v>149923727.07720086</v>
      </c>
      <c r="I37" s="2"/>
      <c r="J37" s="3">
        <f t="shared" si="1"/>
        <v>110.89033067840299</v>
      </c>
      <c r="K37" s="74"/>
      <c r="P37" s="89"/>
      <c r="Q37" s="89"/>
      <c r="R37" s="89"/>
      <c r="S37" s="89"/>
      <c r="T37" s="89"/>
      <c r="U37" s="156"/>
      <c r="V37" s="156"/>
      <c r="W37" s="156"/>
      <c r="X37" s="164"/>
      <c r="Y37" s="88">
        <v>9.6</v>
      </c>
      <c r="Z37" s="140">
        <f t="shared" si="2"/>
        <v>0.36320885954747262</v>
      </c>
      <c r="AD37" s="156"/>
      <c r="AE37" s="156"/>
      <c r="AF37" s="156"/>
      <c r="AG37" s="156"/>
    </row>
    <row r="38" spans="2:33" x14ac:dyDescent="0.35">
      <c r="B38" s="1">
        <v>1975</v>
      </c>
      <c r="D38" s="86">
        <f>IF(ISBLANK(VLOOKUP(B38,'Historische bioscoopcijfers'!$B$5:$AD$84,(MATCH($D$4,'Historische bioscoopcijfers'!$8:$8,0))-1)),"",VLOOKUP(B38,'Historische bioscoopcijfers'!$B$5:$AD$84,(MATCH($D$4,'Historische bioscoopcijfers'!$8:$8,0))-1))</f>
        <v>62031755.539521985</v>
      </c>
      <c r="F38" s="3">
        <f t="shared" si="3"/>
        <v>45.881475990770696</v>
      </c>
      <c r="H38" s="2">
        <f t="shared" si="0"/>
        <v>154980138.32012519</v>
      </c>
      <c r="I38" s="2"/>
      <c r="J38" s="3">
        <f t="shared" si="1"/>
        <v>114.6302798225778</v>
      </c>
      <c r="K38" s="74"/>
      <c r="P38" s="89"/>
      <c r="Q38" s="89"/>
      <c r="R38" s="89"/>
      <c r="S38" s="89"/>
      <c r="T38" s="89"/>
      <c r="U38" s="156"/>
      <c r="V38" s="156"/>
      <c r="W38" s="156"/>
      <c r="X38" s="164"/>
      <c r="Y38" s="88">
        <v>10.199999999999999</v>
      </c>
      <c r="Z38" s="140">
        <f t="shared" si="2"/>
        <v>0.40025616322131485</v>
      </c>
      <c r="AD38" s="156"/>
      <c r="AE38" s="156"/>
      <c r="AF38" s="156"/>
      <c r="AG38" s="156"/>
    </row>
    <row r="39" spans="2:33" x14ac:dyDescent="0.35">
      <c r="B39" s="1">
        <v>1976</v>
      </c>
      <c r="D39" s="86">
        <f>IF(ISBLANK(VLOOKUP(B39,'Historische bioscoopcijfers'!$B$5:$AD$84,(MATCH($D$4,'Historische bioscoopcijfers'!$8:$8,0))-1)),"",VLOOKUP(B39,'Historische bioscoopcijfers'!$B$5:$AD$84,(MATCH($D$4,'Historische bioscoopcijfers'!$8:$8,0))-1))</f>
        <v>64346034.641581692</v>
      </c>
      <c r="F39" s="3">
        <f t="shared" si="3"/>
        <v>47.593220888743851</v>
      </c>
      <c r="H39" s="2">
        <f t="shared" si="0"/>
        <v>147759313.63893771</v>
      </c>
      <c r="I39" s="2"/>
      <c r="J39" s="3">
        <f t="shared" si="1"/>
        <v>109.28943316489477</v>
      </c>
      <c r="K39" s="74"/>
      <c r="P39" s="89"/>
      <c r="Q39" s="89"/>
      <c r="R39" s="89"/>
      <c r="S39" s="89"/>
      <c r="T39" s="89"/>
      <c r="U39" s="156"/>
      <c r="V39" s="156"/>
      <c r="W39" s="156"/>
      <c r="X39" s="164"/>
      <c r="Y39" s="88">
        <v>8.8000000000000007</v>
      </c>
      <c r="Z39" s="140">
        <f t="shared" si="2"/>
        <v>0.43547870558479057</v>
      </c>
      <c r="AD39" s="156"/>
      <c r="AE39" s="156"/>
      <c r="AF39" s="156"/>
      <c r="AG39" s="156"/>
    </row>
    <row r="40" spans="2:33" x14ac:dyDescent="0.35">
      <c r="B40" s="1">
        <v>1977</v>
      </c>
      <c r="D40" s="86">
        <f>IF(ISBLANK(VLOOKUP(B40,'Historische bioscoopcijfers'!$B$5:$AD$84,(MATCH($D$4,'Historische bioscoopcijfers'!$8:$8,0))-1)),"",VLOOKUP(B40,'Historische bioscoopcijfers'!$B$5:$AD$84,(MATCH($D$4,'Historische bioscoopcijfers'!$8:$8,0))-1))</f>
        <v>74873735.654872924</v>
      </c>
      <c r="F40" s="3">
        <f t="shared" si="3"/>
        <v>55.379981993249203</v>
      </c>
      <c r="H40" s="2">
        <f t="shared" si="0"/>
        <v>161138070.50616276</v>
      </c>
      <c r="I40" s="2"/>
      <c r="J40" s="3">
        <f t="shared" si="1"/>
        <v>119.18496339213223</v>
      </c>
      <c r="K40" s="74"/>
      <c r="P40" s="89"/>
      <c r="Q40" s="89"/>
      <c r="R40" s="89"/>
      <c r="S40" s="89"/>
      <c r="T40" s="89"/>
      <c r="U40" s="156"/>
      <c r="V40" s="156"/>
      <c r="W40" s="156"/>
      <c r="X40" s="164"/>
      <c r="Y40" s="88">
        <v>6.7</v>
      </c>
      <c r="Z40" s="140">
        <f t="shared" si="2"/>
        <v>0.46465577885897152</v>
      </c>
      <c r="AD40" s="156"/>
      <c r="AE40" s="156"/>
      <c r="AF40" s="156"/>
      <c r="AG40" s="156"/>
    </row>
    <row r="41" spans="2:33" x14ac:dyDescent="0.35">
      <c r="B41" s="1">
        <v>1978</v>
      </c>
      <c r="D41" s="86">
        <f>IF(ISBLANK(VLOOKUP(B41,'Historische bioscoopcijfers'!$B$5:$AD$84,(MATCH($D$4,'Historische bioscoopcijfers'!$8:$8,0))-1)),"",VLOOKUP(B41,'Historische bioscoopcijfers'!$B$5:$AD$84,(MATCH($D$4,'Historische bioscoopcijfers'!$8:$8,0))-1))</f>
        <v>91046837.378783956</v>
      </c>
      <c r="F41" s="3">
        <f t="shared" si="3"/>
        <v>67.342335339337239</v>
      </c>
      <c r="H41" s="2">
        <f t="shared" si="0"/>
        <v>188227377.90820441</v>
      </c>
      <c r="I41" s="2"/>
      <c r="J41" s="3">
        <f t="shared" si="1"/>
        <v>139.22143336405654</v>
      </c>
      <c r="K41" s="74"/>
      <c r="P41" s="89"/>
      <c r="Q41" s="89"/>
      <c r="R41" s="89"/>
      <c r="S41" s="89"/>
      <c r="T41" s="89"/>
      <c r="U41" s="156"/>
      <c r="V41" s="156"/>
      <c r="W41" s="156"/>
      <c r="X41" s="164"/>
      <c r="Y41" s="88">
        <v>4.0999999999999996</v>
      </c>
      <c r="Z41" s="140">
        <f t="shared" si="2"/>
        <v>0.48370666579218935</v>
      </c>
      <c r="AD41" s="156"/>
      <c r="AE41" s="156"/>
      <c r="AF41" s="156"/>
      <c r="AG41" s="156"/>
    </row>
    <row r="42" spans="2:33" x14ac:dyDescent="0.35">
      <c r="B42" s="1">
        <v>1979</v>
      </c>
      <c r="D42" s="86">
        <f>IF(ISBLANK(VLOOKUP(B42,'Historische bioscoopcijfers'!$B$5:$AD$84,(MATCH($D$4,'Historische bioscoopcijfers'!$8:$8,0))-1)),"",VLOOKUP(B42,'Historische bioscoopcijfers'!$B$5:$AD$84,(MATCH($D$4,'Historische bioscoopcijfers'!$8:$8,0))-1))</f>
        <v>90756043.218027785</v>
      </c>
      <c r="F42" s="3">
        <f t="shared" si="3"/>
        <v>67.127250900908138</v>
      </c>
      <c r="H42" s="2">
        <f t="shared" si="0"/>
        <v>180063530.87777635</v>
      </c>
      <c r="I42" s="2"/>
      <c r="J42" s="3">
        <f t="shared" si="1"/>
        <v>133.18308496876949</v>
      </c>
      <c r="K42" s="74"/>
      <c r="P42" s="89"/>
      <c r="Q42" s="89"/>
      <c r="R42" s="89"/>
      <c r="S42" s="89"/>
      <c r="T42" s="89"/>
      <c r="U42" s="156"/>
      <c r="V42" s="156"/>
      <c r="W42" s="156"/>
      <c r="X42" s="164"/>
      <c r="Y42" s="88">
        <v>4.2</v>
      </c>
      <c r="Z42" s="140">
        <f t="shared" si="2"/>
        <v>0.50402234575546134</v>
      </c>
      <c r="AD42" s="156"/>
      <c r="AE42" s="156"/>
      <c r="AF42" s="156"/>
      <c r="AG42" s="156"/>
    </row>
    <row r="43" spans="2:33" x14ac:dyDescent="0.35">
      <c r="B43" s="1">
        <v>1980</v>
      </c>
      <c r="D43" s="86">
        <f>IF(ISBLANK(VLOOKUP(B43,'Historische bioscoopcijfers'!$B$5:$AD$84,(MATCH($D$4,'Historische bioscoopcijfers'!$8:$8,0))-1)),"",VLOOKUP(B43,'Historische bioscoopcijfers'!$B$5:$AD$84,(MATCH($D$4,'Historische bioscoopcijfers'!$8:$8,0))-1))</f>
        <v>96655186.027199581</v>
      </c>
      <c r="F43" s="3">
        <f t="shared" si="3"/>
        <v>71.490522209467144</v>
      </c>
      <c r="H43" s="2">
        <f t="shared" si="0"/>
        <v>180063530.87777632</v>
      </c>
      <c r="I43" s="2"/>
      <c r="J43" s="3">
        <f t="shared" si="1"/>
        <v>133.18308496876946</v>
      </c>
      <c r="K43" s="74"/>
      <c r="P43" s="89"/>
      <c r="Q43" s="89"/>
      <c r="R43" s="89"/>
      <c r="S43" s="89"/>
      <c r="T43" s="89"/>
      <c r="U43" s="156"/>
      <c r="V43" s="156"/>
      <c r="W43" s="156"/>
      <c r="X43" s="164"/>
      <c r="Y43" s="88">
        <v>6.5</v>
      </c>
      <c r="Z43" s="140">
        <f t="shared" si="2"/>
        <v>0.53678379822956634</v>
      </c>
      <c r="AD43" s="156"/>
      <c r="AE43" s="156"/>
      <c r="AF43" s="156"/>
      <c r="AG43" s="156"/>
    </row>
    <row r="44" spans="2:33" x14ac:dyDescent="0.35">
      <c r="B44" s="1">
        <v>1981</v>
      </c>
      <c r="D44" s="86">
        <f>IF(ISBLANK(VLOOKUP(B44,'Historische bioscoopcijfers'!$B$5:$AD$84,(MATCH($D$4,'Historische bioscoopcijfers'!$8:$8,0))-1)),"",VLOOKUP(B44,'Historische bioscoopcijfers'!$B$5:$AD$84,(MATCH($D$4,'Historische bioscoopcijfers'!$8:$8,0))-1))</f>
        <v>96201405.811109439</v>
      </c>
      <c r="F44" s="3">
        <f t="shared" si="3"/>
        <v>71.154885954962594</v>
      </c>
      <c r="H44" s="2">
        <f t="shared" si="0"/>
        <v>167964538.13327956</v>
      </c>
      <c r="I44" s="2"/>
      <c r="J44" s="3">
        <f t="shared" si="1"/>
        <v>124.23412583822453</v>
      </c>
      <c r="K44" s="74"/>
      <c r="P44" s="89"/>
      <c r="Q44" s="89"/>
      <c r="R44" s="89"/>
      <c r="S44" s="89"/>
      <c r="T44" s="89"/>
      <c r="U44" s="156"/>
      <c r="V44" s="156"/>
      <c r="W44" s="156"/>
      <c r="X44" s="164"/>
      <c r="Y44" s="88">
        <v>6.7</v>
      </c>
      <c r="Z44" s="140">
        <f t="shared" si="2"/>
        <v>0.57274831271094728</v>
      </c>
      <c r="AD44" s="156"/>
      <c r="AE44" s="156"/>
      <c r="AF44" s="156"/>
      <c r="AG44" s="156"/>
    </row>
    <row r="45" spans="2:33" x14ac:dyDescent="0.35">
      <c r="B45" s="1">
        <v>1982</v>
      </c>
      <c r="D45" s="86">
        <f>IF(ISBLANK(VLOOKUP(B45,'Historische bioscoopcijfers'!$B$5:$AD$84,(MATCH($D$4,'Historische bioscoopcijfers'!$8:$8,0))-1)),"",VLOOKUP(B45,'Historische bioscoopcijfers'!$B$5:$AD$84,(MATCH($D$4,'Historische bioscoopcijfers'!$8:$8,0))-1))</f>
        <v>85764460.841036245</v>
      </c>
      <c r="F45" s="3">
        <f t="shared" si="3"/>
        <v>63.435252101358174</v>
      </c>
      <c r="H45" s="2">
        <f t="shared" si="0"/>
        <v>141266009.73295587</v>
      </c>
      <c r="I45" s="2"/>
      <c r="J45" s="3">
        <f t="shared" si="1"/>
        <v>104.48669358946441</v>
      </c>
      <c r="K45" s="74"/>
      <c r="P45" s="89"/>
      <c r="Q45" s="89"/>
      <c r="R45" s="89"/>
      <c r="S45" s="89"/>
      <c r="T45" s="89"/>
      <c r="U45" s="156"/>
      <c r="V45" s="156"/>
      <c r="W45" s="156"/>
      <c r="X45" s="164"/>
      <c r="Y45" s="88">
        <v>6</v>
      </c>
      <c r="Z45" s="140">
        <f t="shared" si="2"/>
        <v>0.60711321147360409</v>
      </c>
      <c r="AD45" s="156"/>
      <c r="AE45" s="156"/>
      <c r="AF45" s="156"/>
      <c r="AG45" s="156"/>
    </row>
    <row r="46" spans="2:33" x14ac:dyDescent="0.35">
      <c r="B46" s="1">
        <v>1983</v>
      </c>
      <c r="D46" s="86">
        <f>IF(ISBLANK(VLOOKUP(B46,'Historische bioscoopcijfers'!$B$5:$AD$84,(MATCH($D$4,'Historische bioscoopcijfers'!$8:$8,0))-1)),"",VLOOKUP(B46,'Historische bioscoopcijfers'!$B$5:$AD$84,(MATCH($D$4,'Historische bioscoopcijfers'!$8:$8,0))-1))</f>
        <v>88940922.353667229</v>
      </c>
      <c r="F46" s="3">
        <f t="shared" si="3"/>
        <v>65.784705882889966</v>
      </c>
      <c r="H46" s="2">
        <f t="shared" si="0"/>
        <v>142507863.97617686</v>
      </c>
      <c r="I46" s="2"/>
      <c r="J46" s="3">
        <f t="shared" si="1"/>
        <v>105.40522483445034</v>
      </c>
      <c r="K46" s="74"/>
      <c r="P46" s="89"/>
      <c r="Q46" s="89"/>
      <c r="R46" s="89"/>
      <c r="S46" s="89"/>
      <c r="T46" s="89"/>
      <c r="U46" s="156"/>
      <c r="V46" s="156"/>
      <c r="W46" s="156"/>
      <c r="X46" s="164"/>
      <c r="Y46" s="88">
        <v>2.8</v>
      </c>
      <c r="Z46" s="140">
        <f t="shared" si="2"/>
        <v>0.62411238139486502</v>
      </c>
      <c r="AD46" s="156"/>
      <c r="AE46" s="156"/>
      <c r="AF46" s="156"/>
      <c r="AG46" s="156"/>
    </row>
    <row r="47" spans="2:33" x14ac:dyDescent="0.35">
      <c r="B47" s="1">
        <v>1984</v>
      </c>
      <c r="D47" s="86">
        <f>IF(ISBLANK(VLOOKUP(B47,'Historische bioscoopcijfers'!$B$5:$AD$84,(MATCH($D$4,'Historische bioscoopcijfers'!$8:$8,0))-1)),"",VLOOKUP(B47,'Historische bioscoopcijfers'!$B$5:$AD$84,(MATCH($D$4,'Historische bioscoopcijfers'!$8:$8,0))-1))</f>
        <v>72786346.660858274</v>
      </c>
      <c r="F47" s="3">
        <f t="shared" si="3"/>
        <v>53.836055222528309</v>
      </c>
      <c r="H47" s="2">
        <f t="shared" si="0"/>
        <v>112898143.81422628</v>
      </c>
      <c r="I47" s="2"/>
      <c r="J47" s="3">
        <f t="shared" si="1"/>
        <v>83.50454424129164</v>
      </c>
      <c r="K47" s="74"/>
      <c r="P47" s="89"/>
      <c r="Q47" s="89"/>
      <c r="R47" s="89"/>
      <c r="S47" s="89"/>
      <c r="T47" s="89"/>
      <c r="U47" s="156"/>
      <c r="V47" s="156"/>
      <c r="W47" s="156"/>
      <c r="X47" s="164"/>
      <c r="Y47" s="88">
        <v>3.3</v>
      </c>
      <c r="Z47" s="140">
        <f t="shared" si="2"/>
        <v>0.64470808998089546</v>
      </c>
      <c r="AD47" s="156"/>
      <c r="AE47" s="156"/>
      <c r="AF47" s="156"/>
      <c r="AG47" s="156"/>
    </row>
    <row r="48" spans="2:33" x14ac:dyDescent="0.35">
      <c r="B48" s="1">
        <v>1985</v>
      </c>
      <c r="D48" s="86">
        <f>IF(ISBLANK(VLOOKUP(B48,'Historische bioscoopcijfers'!$B$5:$AD$84,(MATCH($D$4,'Historische bioscoopcijfers'!$8:$8,0))-1)),"",VLOOKUP(B48,'Historische bioscoopcijfers'!$B$5:$AD$84,(MATCH($D$4,'Historische bioscoopcijfers'!$8:$8,0))-1))</f>
        <v>70381311.515580535</v>
      </c>
      <c r="F48" s="3">
        <f t="shared" si="3"/>
        <v>52.057183073654244</v>
      </c>
      <c r="H48" s="2">
        <f t="shared" si="0"/>
        <v>106713312.67131838</v>
      </c>
      <c r="I48" s="2"/>
      <c r="J48" s="3">
        <f t="shared" si="1"/>
        <v>78.929964993578679</v>
      </c>
      <c r="K48" s="74"/>
      <c r="P48" s="89"/>
      <c r="Q48" s="89"/>
      <c r="R48" s="89"/>
      <c r="S48" s="89"/>
      <c r="T48" s="89"/>
      <c r="U48" s="156"/>
      <c r="V48" s="156"/>
      <c r="W48" s="156"/>
      <c r="X48" s="164"/>
      <c r="Y48" s="88">
        <v>2.2999999999999998</v>
      </c>
      <c r="Z48" s="140">
        <f t="shared" si="2"/>
        <v>0.65953637605045601</v>
      </c>
      <c r="AD48" s="156"/>
      <c r="AE48" s="156"/>
      <c r="AF48" s="156"/>
      <c r="AG48" s="156"/>
    </row>
    <row r="49" spans="2:33" x14ac:dyDescent="0.35">
      <c r="B49" s="1">
        <v>1986</v>
      </c>
      <c r="D49" s="86">
        <f>IF(ISBLANK(VLOOKUP(B49,'Historische bioscoopcijfers'!$B$5:$AD$84,(MATCH($D$4,'Historische bioscoopcijfers'!$8:$8,0))-1)),"",VLOOKUP(B49,'Historische bioscoopcijfers'!$B$5:$AD$84,(MATCH($D$4,'Historische bioscoopcijfers'!$8:$8,0))-1))</f>
        <v>70426689.537189558</v>
      </c>
      <c r="F49" s="3">
        <f t="shared" si="3"/>
        <v>52.090746699104706</v>
      </c>
      <c r="H49" s="2">
        <f t="shared" si="0"/>
        <v>106568977.62559095</v>
      </c>
      <c r="I49" s="2"/>
      <c r="J49" s="3">
        <f t="shared" si="1"/>
        <v>78.823208302951883</v>
      </c>
      <c r="K49" s="74"/>
      <c r="P49" s="89"/>
      <c r="Q49" s="89"/>
      <c r="R49" s="89"/>
      <c r="S49" s="89"/>
      <c r="T49" s="89"/>
      <c r="U49" s="156"/>
      <c r="V49" s="156"/>
      <c r="W49" s="156"/>
      <c r="X49" s="164"/>
      <c r="Y49" s="88">
        <v>0.2</v>
      </c>
      <c r="Z49" s="140">
        <f t="shared" si="2"/>
        <v>0.66085544880255698</v>
      </c>
      <c r="AD49" s="156"/>
      <c r="AE49" s="156"/>
      <c r="AF49" s="156"/>
      <c r="AG49" s="156"/>
    </row>
    <row r="50" spans="2:33" x14ac:dyDescent="0.35">
      <c r="B50" s="1">
        <v>1987</v>
      </c>
      <c r="D50" s="86">
        <f>IF(ISBLANK(VLOOKUP(B50,'Historische bioscoopcijfers'!$B$5:$AD$84,(MATCH($D$4,'Historische bioscoopcijfers'!$8:$8,0))-1)),"",VLOOKUP(B50,'Historische bioscoopcijfers'!$B$5:$AD$84,(MATCH($D$4,'Historische bioscoopcijfers'!$8:$8,0))-1))</f>
        <v>75236759.827745035</v>
      </c>
      <c r="F50" s="3">
        <f t="shared" si="3"/>
        <v>55.648490996852843</v>
      </c>
      <c r="H50" s="2">
        <f t="shared" si="0"/>
        <v>114419627.06783257</v>
      </c>
      <c r="I50" s="2"/>
      <c r="J50" s="3">
        <f t="shared" si="1"/>
        <v>84.629901677390961</v>
      </c>
      <c r="K50" s="74"/>
      <c r="P50" s="89"/>
      <c r="Q50" s="89"/>
      <c r="R50" s="89"/>
      <c r="S50" s="89"/>
      <c r="T50" s="89"/>
      <c r="U50" s="156"/>
      <c r="V50" s="156"/>
      <c r="W50" s="156"/>
      <c r="X50" s="164"/>
      <c r="Y50" s="88">
        <v>-0.5</v>
      </c>
      <c r="Z50" s="140">
        <f t="shared" si="2"/>
        <v>0.65755117155854426</v>
      </c>
      <c r="AD50" s="156"/>
      <c r="AE50" s="156"/>
      <c r="AF50" s="156"/>
      <c r="AG50" s="156"/>
    </row>
    <row r="51" spans="2:33" x14ac:dyDescent="0.35">
      <c r="B51" s="1">
        <v>1988</v>
      </c>
      <c r="D51" s="86">
        <f>IF(ISBLANK(VLOOKUP(B51,'Historische bioscoopcijfers'!$B$5:$AD$84,(MATCH($D$4,'Historische bioscoopcijfers'!$8:$8,0))-1)),"",VLOOKUP(B51,'Historische bioscoopcijfers'!$B$5:$AD$84,(MATCH($D$4,'Historische bioscoopcijfers'!$8:$8,0))-1))</f>
        <v>75191381.806136012</v>
      </c>
      <c r="F51" s="3">
        <f t="shared" si="3"/>
        <v>55.614927371402381</v>
      </c>
      <c r="H51" s="2">
        <f t="shared" si="0"/>
        <v>113555726.35184503</v>
      </c>
      <c r="I51" s="2"/>
      <c r="J51" s="3">
        <f t="shared" si="1"/>
        <v>83.990921857873531</v>
      </c>
      <c r="K51" s="74"/>
      <c r="P51" s="89"/>
      <c r="Q51" s="89"/>
      <c r="R51" s="89"/>
      <c r="S51" s="89"/>
      <c r="T51" s="89"/>
      <c r="U51" s="156"/>
      <c r="V51" s="156"/>
      <c r="W51" s="156"/>
      <c r="X51" s="164"/>
      <c r="Y51" s="88">
        <v>0.7</v>
      </c>
      <c r="Z51" s="140">
        <f t="shared" si="2"/>
        <v>0.66215402975945403</v>
      </c>
      <c r="AD51" s="156"/>
      <c r="AE51" s="156"/>
      <c r="AF51" s="156"/>
      <c r="AG51" s="156"/>
    </row>
    <row r="52" spans="2:33" x14ac:dyDescent="0.35">
      <c r="B52" s="1">
        <v>1989</v>
      </c>
      <c r="D52" s="86">
        <f>IF(ISBLANK(VLOOKUP(B52,'Historische bioscoopcijfers'!$B$5:$AD$84,(MATCH($D$4,'Historische bioscoopcijfers'!$8:$8,0))-1)),"",VLOOKUP(B52,'Historische bioscoopcijfers'!$B$5:$AD$84,(MATCH($D$4,'Historische bioscoopcijfers'!$8:$8,0))-1))</f>
        <v>79003135.621293187</v>
      </c>
      <c r="F52" s="3">
        <f t="shared" si="3"/>
        <v>58.434271909240522</v>
      </c>
      <c r="H52" s="2">
        <f t="shared" si="0"/>
        <v>118014167.3806369</v>
      </c>
      <c r="I52" s="2"/>
      <c r="J52" s="3">
        <f t="shared" si="1"/>
        <v>87.288585340707769</v>
      </c>
      <c r="K52" s="74"/>
      <c r="P52" s="89"/>
      <c r="Q52" s="89"/>
      <c r="R52" s="89"/>
      <c r="S52" s="89"/>
      <c r="T52" s="89"/>
      <c r="U52" s="156"/>
      <c r="V52" s="156"/>
      <c r="W52" s="156"/>
      <c r="X52" s="164"/>
      <c r="Y52" s="88">
        <v>1.1000000000000001</v>
      </c>
      <c r="Z52" s="140">
        <f t="shared" si="2"/>
        <v>0.66943772408680802</v>
      </c>
      <c r="AD52" s="156"/>
      <c r="AE52" s="156"/>
      <c r="AF52" s="156"/>
      <c r="AG52" s="156"/>
    </row>
    <row r="53" spans="2:33" x14ac:dyDescent="0.35">
      <c r="B53" s="1">
        <v>1990</v>
      </c>
      <c r="D53" s="86">
        <f>IF(ISBLANK(VLOOKUP(B53,'Historische bioscoopcijfers'!$B$5:$AD$84,(MATCH($D$4,'Historische bioscoopcijfers'!$8:$8,0))-1)),"",VLOOKUP(B53,'Historische bioscoopcijfers'!$B$5:$AD$84,(MATCH($D$4,'Historische bioscoopcijfers'!$8:$8,0))-1))</f>
        <v>76189698.281534314</v>
      </c>
      <c r="F53" s="3">
        <f t="shared" si="3"/>
        <v>56.353327131312355</v>
      </c>
      <c r="H53" s="2">
        <f t="shared" si="0"/>
        <v>111035590.44120386</v>
      </c>
      <c r="I53" s="2"/>
      <c r="J53" s="3">
        <f t="shared" si="1"/>
        <v>82.126916006807591</v>
      </c>
      <c r="K53" s="74"/>
      <c r="P53" s="89"/>
      <c r="Q53" s="89"/>
      <c r="R53" s="89"/>
      <c r="S53" s="89"/>
      <c r="T53" s="89"/>
      <c r="U53" s="156"/>
      <c r="V53" s="156"/>
      <c r="W53" s="156"/>
      <c r="X53" s="164"/>
      <c r="Y53" s="88">
        <v>2.5</v>
      </c>
      <c r="Z53" s="140">
        <f t="shared" si="2"/>
        <v>0.68617366718897821</v>
      </c>
      <c r="AD53" s="156"/>
      <c r="AE53" s="156"/>
      <c r="AF53" s="156"/>
      <c r="AG53" s="156"/>
    </row>
    <row r="54" spans="2:33" x14ac:dyDescent="0.35">
      <c r="B54" s="1">
        <v>1991</v>
      </c>
      <c r="D54" s="86">
        <f>IF(ISBLANK(VLOOKUP(B54,'Historische bioscoopcijfers'!$B$5:$AD$84,(MATCH($D$4,'Historische bioscoopcijfers'!$8:$8,0))-1)),"",VLOOKUP(B54,'Historische bioscoopcijfers'!$B$5:$AD$84,(MATCH($D$4,'Historische bioscoopcijfers'!$8:$8,0))-1))</f>
        <v>82451865.263578236</v>
      </c>
      <c r="F54" s="3">
        <f t="shared" si="3"/>
        <v>60.98510744347503</v>
      </c>
      <c r="H54" s="2">
        <f t="shared" si="0"/>
        <v>115651398.80094276</v>
      </c>
      <c r="I54" s="2"/>
      <c r="J54" s="3">
        <f t="shared" si="1"/>
        <v>85.540975444484289</v>
      </c>
      <c r="K54" s="74"/>
      <c r="P54" s="89"/>
      <c r="Q54" s="89"/>
      <c r="R54" s="89"/>
      <c r="S54" s="89"/>
      <c r="T54" s="89"/>
      <c r="U54" s="156"/>
      <c r="V54" s="156"/>
      <c r="W54" s="156"/>
      <c r="X54" s="164"/>
      <c r="Y54" s="88">
        <v>3.9</v>
      </c>
      <c r="Z54" s="140">
        <f t="shared" si="2"/>
        <v>0.71293444020934837</v>
      </c>
      <c r="AD54" s="156"/>
      <c r="AE54" s="156"/>
      <c r="AF54" s="156"/>
      <c r="AG54" s="156"/>
    </row>
    <row r="55" spans="2:33" x14ac:dyDescent="0.35">
      <c r="B55" s="1">
        <v>1992</v>
      </c>
      <c r="D55" s="86">
        <f>IF(ISBLANK(VLOOKUP(B55,'Historische bioscoopcijfers'!$B$5:$AD$84,(MATCH($D$4,'Historische bioscoopcijfers'!$8:$8,0))-1)),"",VLOOKUP(B55,'Historische bioscoopcijfers'!$B$5:$AD$84,(MATCH($D$4,'Historische bioscoopcijfers'!$8:$8,0))-1))</f>
        <v>74900000</v>
      </c>
      <c r="F55" s="3">
        <f t="shared" si="3"/>
        <v>55.399408284023664</v>
      </c>
      <c r="H55" s="2">
        <f t="shared" si="0"/>
        <v>101310268.49425817</v>
      </c>
      <c r="I55" s="2"/>
      <c r="J55" s="3">
        <f t="shared" si="1"/>
        <v>74.933630543090359</v>
      </c>
      <c r="K55" s="74"/>
      <c r="P55" s="89"/>
      <c r="Q55" s="89"/>
      <c r="R55" s="89"/>
      <c r="S55" s="89"/>
      <c r="T55" s="89"/>
      <c r="U55" s="156"/>
      <c r="V55" s="156"/>
      <c r="W55" s="156"/>
      <c r="X55" s="164"/>
      <c r="Y55" s="88">
        <v>3.7</v>
      </c>
      <c r="Z55" s="140">
        <f t="shared" si="2"/>
        <v>0.7393130144970943</v>
      </c>
      <c r="AD55" s="156"/>
      <c r="AE55" s="156"/>
      <c r="AF55" s="156"/>
      <c r="AG55" s="156"/>
    </row>
    <row r="56" spans="2:33" x14ac:dyDescent="0.35">
      <c r="B56" s="1">
        <v>1993</v>
      </c>
      <c r="D56" s="86">
        <f>IF(ISBLANK(VLOOKUP(B56,'Historische bioscoopcijfers'!$B$5:$AD$84,(MATCH($D$4,'Historische bioscoopcijfers'!$8:$8,0))-1)),"",VLOOKUP(B56,'Historische bioscoopcijfers'!$B$5:$AD$84,(MATCH($D$4,'Historische bioscoopcijfers'!$8:$8,0))-1))</f>
        <v>85400000</v>
      </c>
      <c r="F56" s="3">
        <f t="shared" si="3"/>
        <v>63.165680473372774</v>
      </c>
      <c r="H56" s="2">
        <f t="shared" si="0"/>
        <v>113136770.40375935</v>
      </c>
      <c r="I56" s="2"/>
      <c r="J56" s="3">
        <f t="shared" si="1"/>
        <v>83.681043198046851</v>
      </c>
      <c r="K56" s="74"/>
      <c r="P56" s="89"/>
      <c r="Q56" s="89"/>
      <c r="R56" s="89"/>
      <c r="S56" s="89"/>
      <c r="T56" s="89"/>
      <c r="U56" s="156"/>
      <c r="V56" s="156"/>
      <c r="W56" s="156"/>
      <c r="X56" s="164"/>
      <c r="Y56" s="88">
        <v>2.1</v>
      </c>
      <c r="Z56" s="140">
        <f t="shared" si="2"/>
        <v>0.75483858780153323</v>
      </c>
      <c r="AD56" s="156"/>
      <c r="AE56" s="156"/>
      <c r="AF56" s="156"/>
      <c r="AG56" s="156"/>
    </row>
    <row r="57" spans="2:33" x14ac:dyDescent="0.35">
      <c r="B57" s="1">
        <v>1994</v>
      </c>
      <c r="D57" s="86">
        <f>IF(ISBLANK(VLOOKUP(B57,'Historische bioscoopcijfers'!$B$5:$AD$84,(MATCH($D$4,'Historische bioscoopcijfers'!$8:$8,0))-1)),"",VLOOKUP(B57,'Historische bioscoopcijfers'!$B$5:$AD$84,(MATCH($D$4,'Historische bioscoopcijfers'!$8:$8,0))-1))</f>
        <v>85400000</v>
      </c>
      <c r="F57" s="3">
        <f t="shared" si="3"/>
        <v>63.165680473372774</v>
      </c>
      <c r="H57" s="2">
        <f t="shared" si="0"/>
        <v>110055224.12817058</v>
      </c>
      <c r="I57" s="2"/>
      <c r="J57" s="3">
        <f t="shared" si="1"/>
        <v>81.401792994209003</v>
      </c>
      <c r="K57" s="74"/>
      <c r="P57" s="89"/>
      <c r="Q57" s="89"/>
      <c r="R57" s="89"/>
      <c r="S57" s="89"/>
      <c r="T57" s="89"/>
      <c r="U57" s="156"/>
      <c r="V57" s="156"/>
      <c r="W57" s="156"/>
      <c r="X57" s="164"/>
      <c r="Y57" s="88">
        <v>2.8</v>
      </c>
      <c r="Z57" s="140">
        <f t="shared" si="2"/>
        <v>0.77597406825997606</v>
      </c>
      <c r="AD57" s="156"/>
      <c r="AE57" s="156"/>
      <c r="AF57" s="156"/>
      <c r="AG57" s="156"/>
    </row>
    <row r="58" spans="2:33" x14ac:dyDescent="0.35">
      <c r="B58" s="1">
        <v>1995</v>
      </c>
      <c r="D58" s="86">
        <f>IF(ISBLANK(VLOOKUP(B58,'Historische bioscoopcijfers'!$B$5:$AD$84,(MATCH($D$4,'Historische bioscoopcijfers'!$8:$8,0))-1)),"",VLOOKUP(B58,'Historische bioscoopcijfers'!$B$5:$AD$84,(MATCH($D$4,'Historische bioscoopcijfers'!$8:$8,0))-1))</f>
        <v>89700000</v>
      </c>
      <c r="F58" s="3">
        <f t="shared" si="3"/>
        <v>66.34615384615384</v>
      </c>
      <c r="H58" s="2">
        <f t="shared" si="0"/>
        <v>113552697.85887861</v>
      </c>
      <c r="I58" s="2"/>
      <c r="J58" s="3">
        <f t="shared" si="1"/>
        <v>83.988681848282994</v>
      </c>
      <c r="K58" s="74"/>
      <c r="P58" s="89"/>
      <c r="Q58" s="89"/>
      <c r="R58" s="89"/>
      <c r="S58" s="89"/>
      <c r="T58" s="89"/>
      <c r="U58" s="156"/>
      <c r="V58" s="156"/>
      <c r="W58" s="156"/>
      <c r="X58" s="164"/>
      <c r="Y58" s="88">
        <v>1.8</v>
      </c>
      <c r="Z58" s="140">
        <f t="shared" si="2"/>
        <v>0.78994160148865555</v>
      </c>
      <c r="AD58" s="156"/>
      <c r="AE58" s="156"/>
      <c r="AF58" s="156"/>
      <c r="AG58" s="156"/>
    </row>
    <row r="59" spans="2:33" x14ac:dyDescent="0.35">
      <c r="B59" s="1">
        <v>1996</v>
      </c>
      <c r="D59" s="86">
        <f>IF(ISBLANK(VLOOKUP(B59,'Historische bioscoopcijfers'!$B$5:$AD$84,(MATCH($D$4,'Historische bioscoopcijfers'!$8:$8,0))-1)),"",VLOOKUP(B59,'Historische bioscoopcijfers'!$B$5:$AD$84,(MATCH($D$4,'Historische bioscoopcijfers'!$8:$8,0))-1))</f>
        <v>91600000</v>
      </c>
      <c r="F59" s="3">
        <f t="shared" si="3"/>
        <v>67.751479289940832</v>
      </c>
      <c r="H59" s="2">
        <f t="shared" si="0"/>
        <v>113572907.88506341</v>
      </c>
      <c r="I59" s="2"/>
      <c r="J59" s="3">
        <f t="shared" si="1"/>
        <v>84.003630092502519</v>
      </c>
      <c r="K59" s="74"/>
      <c r="P59" s="89"/>
      <c r="Q59" s="89"/>
      <c r="R59" s="89"/>
      <c r="S59" s="89"/>
      <c r="T59" s="89"/>
      <c r="U59" s="156"/>
      <c r="V59" s="156"/>
      <c r="W59" s="156"/>
      <c r="X59" s="164"/>
      <c r="Y59" s="88">
        <v>2.1</v>
      </c>
      <c r="Z59" s="140">
        <f t="shared" si="2"/>
        <v>0.80653037511991721</v>
      </c>
      <c r="AD59" s="156"/>
      <c r="AE59" s="156"/>
      <c r="AF59" s="156"/>
      <c r="AG59" s="156"/>
    </row>
    <row r="60" spans="2:33" x14ac:dyDescent="0.35">
      <c r="B60" s="1">
        <v>1997</v>
      </c>
      <c r="D60" s="86">
        <f>IF(ISBLANK(VLOOKUP(B60,'Historische bioscoopcijfers'!$B$5:$AD$84,(MATCH($D$4,'Historische bioscoopcijfers'!$8:$8,0))-1)),"",VLOOKUP(B60,'Historische bioscoopcijfers'!$B$5:$AD$84,(MATCH($D$4,'Historische bioscoopcijfers'!$8:$8,0))-1))</f>
        <v>105500000</v>
      </c>
      <c r="F60" s="3">
        <f t="shared" si="3"/>
        <v>78.032544378698219</v>
      </c>
      <c r="H60" s="2">
        <f t="shared" si="0"/>
        <v>127991413.59388423</v>
      </c>
      <c r="I60" s="2"/>
      <c r="J60" s="3">
        <f t="shared" si="1"/>
        <v>94.668205320920279</v>
      </c>
      <c r="K60" s="74"/>
      <c r="P60" s="89"/>
      <c r="Q60" s="89"/>
      <c r="R60" s="89"/>
      <c r="S60" s="89"/>
      <c r="T60" s="89"/>
      <c r="U60" s="156"/>
      <c r="V60" s="156"/>
      <c r="W60" s="156"/>
      <c r="X60" s="164"/>
      <c r="Y60" s="88">
        <v>2.2000000000000002</v>
      </c>
      <c r="Z60" s="140">
        <f t="shared" si="2"/>
        <v>0.82427404337255539</v>
      </c>
      <c r="AD60" s="156"/>
      <c r="AE60" s="156"/>
      <c r="AF60" s="156"/>
      <c r="AG60" s="156"/>
    </row>
    <row r="61" spans="2:33" x14ac:dyDescent="0.35">
      <c r="B61" s="1">
        <v>1998</v>
      </c>
      <c r="D61" s="86">
        <f>IF(ISBLANK(VLOOKUP(B61,'Historische bioscoopcijfers'!$B$5:$AD$84,(MATCH($D$4,'Historische bioscoopcijfers'!$8:$8,0))-1)),"",VLOOKUP(B61,'Historische bioscoopcijfers'!$B$5:$AD$84,(MATCH($D$4,'Historische bioscoopcijfers'!$8:$8,0))-1))</f>
        <v>116500000</v>
      </c>
      <c r="F61" s="3">
        <f t="shared" si="3"/>
        <v>86.168639053254438</v>
      </c>
      <c r="H61" s="2">
        <f t="shared" si="0"/>
        <v>138701167.70635194</v>
      </c>
      <c r="I61" s="2"/>
      <c r="J61" s="3">
        <f t="shared" si="1"/>
        <v>102.58962108457983</v>
      </c>
      <c r="K61" s="74"/>
      <c r="P61" s="89"/>
      <c r="Q61" s="89"/>
      <c r="R61" s="89"/>
      <c r="S61" s="89"/>
      <c r="T61" s="89"/>
      <c r="U61" s="156"/>
      <c r="V61" s="156"/>
      <c r="W61" s="156"/>
      <c r="X61" s="164"/>
      <c r="Y61" s="88">
        <v>1.9</v>
      </c>
      <c r="Z61" s="140">
        <f t="shared" si="2"/>
        <v>0.83993525019663395</v>
      </c>
      <c r="AD61" s="156"/>
      <c r="AE61" s="156"/>
      <c r="AF61" s="156"/>
      <c r="AG61" s="156"/>
    </row>
    <row r="62" spans="2:33" x14ac:dyDescent="0.35">
      <c r="B62" s="1">
        <v>1999</v>
      </c>
      <c r="D62" s="86">
        <f>IF(ISBLANK(VLOOKUP(B62,'Historische bioscoopcijfers'!$B$5:$AD$84,(MATCH($D$4,'Historische bioscoopcijfers'!$8:$8,0))-1)),"",VLOOKUP(B62,'Historische bioscoopcijfers'!$B$5:$AD$84,(MATCH($D$4,'Historische bioscoopcijfers'!$8:$8,0))-1))</f>
        <v>104700000</v>
      </c>
      <c r="F62" s="3">
        <f t="shared" si="3"/>
        <v>77.440828402366861</v>
      </c>
      <c r="H62" s="2">
        <f t="shared" si="0"/>
        <v>121969144.56090514</v>
      </c>
      <c r="I62" s="2"/>
      <c r="J62" s="3">
        <f t="shared" si="1"/>
        <v>90.213864320196109</v>
      </c>
      <c r="K62" s="74"/>
      <c r="P62" s="89"/>
      <c r="Q62" s="89"/>
      <c r="R62" s="89"/>
      <c r="S62" s="89"/>
      <c r="T62" s="89"/>
      <c r="U62" s="156"/>
      <c r="V62" s="156"/>
      <c r="W62" s="156"/>
      <c r="X62" s="164"/>
      <c r="Y62" s="88">
        <v>2.2000000000000002</v>
      </c>
      <c r="Z62" s="140">
        <f t="shared" si="2"/>
        <v>0.85841382570095981</v>
      </c>
      <c r="AD62" s="156"/>
      <c r="AE62" s="156"/>
      <c r="AF62" s="156"/>
      <c r="AG62" s="156"/>
    </row>
    <row r="63" spans="2:33" x14ac:dyDescent="0.35">
      <c r="B63" s="1">
        <v>2000</v>
      </c>
      <c r="D63" s="86">
        <f>IF(ISBLANK(VLOOKUP(B63,'Historische bioscoopcijfers'!$B$5:$AD$84,(MATCH($D$4,'Historische bioscoopcijfers'!$8:$8,0))-1)),"",VLOOKUP(B63,'Historische bioscoopcijfers'!$B$5:$AD$84,(MATCH($D$4,'Historische bioscoopcijfers'!$8:$8,0))-1))</f>
        <v>128500000</v>
      </c>
      <c r="F63" s="3">
        <f t="shared" si="3"/>
        <v>95.044378698224847</v>
      </c>
      <c r="H63" s="2">
        <f t="shared" si="0"/>
        <v>146043609.6263546</v>
      </c>
      <c r="I63" s="2"/>
      <c r="J63" s="3">
        <f t="shared" si="1"/>
        <v>108.02042132126819</v>
      </c>
      <c r="K63" s="74"/>
      <c r="P63" s="89"/>
      <c r="Q63" s="89"/>
      <c r="R63" s="89"/>
      <c r="S63" s="89"/>
      <c r="T63" s="89"/>
      <c r="U63" s="156"/>
      <c r="V63" s="156"/>
      <c r="W63" s="156"/>
      <c r="X63" s="164"/>
      <c r="Y63" s="88">
        <v>2.5</v>
      </c>
      <c r="Z63" s="140">
        <f t="shared" si="2"/>
        <v>0.87987417134348378</v>
      </c>
      <c r="AD63" s="156"/>
      <c r="AE63" s="156"/>
      <c r="AF63" s="156"/>
      <c r="AG63" s="156"/>
    </row>
    <row r="64" spans="2:33" x14ac:dyDescent="0.35">
      <c r="B64" s="1">
        <v>2001</v>
      </c>
      <c r="D64" s="86">
        <f>IF(ISBLANK(VLOOKUP(B64,'Historische bioscoopcijfers'!$B$5:$AD$84,(MATCH($D$4,'Historische bioscoopcijfers'!$8:$8,0))-1)),"",VLOOKUP(B64,'Historische bioscoopcijfers'!$B$5:$AD$84,(MATCH($D$4,'Historische bioscoopcijfers'!$8:$8,0))-1))</f>
        <v>148500000</v>
      </c>
      <c r="F64" s="3">
        <f t="shared" si="3"/>
        <v>109.83727810650888</v>
      </c>
      <c r="H64" s="2">
        <f t="shared" si="0"/>
        <v>161351943.14091602</v>
      </c>
      <c r="I64" s="2"/>
      <c r="J64" s="3">
        <f t="shared" si="1"/>
        <v>119.3431532107367</v>
      </c>
      <c r="K64" s="74"/>
      <c r="P64" s="89"/>
      <c r="Q64" s="89"/>
      <c r="R64" s="89"/>
      <c r="S64" s="89"/>
      <c r="T64" s="89"/>
      <c r="U64" s="156"/>
      <c r="V64" s="156"/>
      <c r="W64" s="156"/>
      <c r="X64" s="164"/>
      <c r="Y64" s="88">
        <v>4.5999999999999996</v>
      </c>
      <c r="Z64" s="140">
        <f t="shared" si="2"/>
        <v>0.92034838322528401</v>
      </c>
      <c r="AD64" s="156"/>
      <c r="AE64" s="156"/>
      <c r="AF64" s="156"/>
      <c r="AG64" s="156"/>
    </row>
    <row r="65" spans="2:33" x14ac:dyDescent="0.35">
      <c r="B65" s="1">
        <v>2002</v>
      </c>
      <c r="D65" s="86">
        <f>IF(ISBLANK(VLOOKUP(B65,'Historische bioscoopcijfers'!$B$5:$AD$84,(MATCH($D$4,'Historische bioscoopcijfers'!$8:$8,0))-1)),"",VLOOKUP(B65,'Historische bioscoopcijfers'!$B$5:$AD$84,(MATCH($D$4,'Historische bioscoopcijfers'!$8:$8,0))-1))</f>
        <v>156500000</v>
      </c>
      <c r="F65" s="3">
        <f t="shared" si="3"/>
        <v>115.7544378698225</v>
      </c>
      <c r="H65" s="2">
        <f t="shared" si="0"/>
        <v>164452904.94600001</v>
      </c>
      <c r="I65" s="2"/>
      <c r="J65" s="3">
        <f t="shared" si="1"/>
        <v>121.63676401331362</v>
      </c>
      <c r="K65" s="74"/>
      <c r="P65" s="89"/>
      <c r="Q65" s="89"/>
      <c r="R65" s="89"/>
      <c r="S65" s="89"/>
      <c r="T65" s="89"/>
      <c r="U65" s="156"/>
      <c r="V65" s="156"/>
      <c r="W65" s="156"/>
      <c r="X65" s="164"/>
      <c r="Y65" s="88">
        <v>3.4</v>
      </c>
      <c r="Z65" s="140">
        <f t="shared" si="2"/>
        <v>0.95164022825494365</v>
      </c>
      <c r="AD65" s="156"/>
      <c r="AE65" s="156"/>
      <c r="AF65" s="156"/>
      <c r="AG65" s="156"/>
    </row>
    <row r="66" spans="2:33" x14ac:dyDescent="0.35">
      <c r="B66" s="1">
        <v>2003</v>
      </c>
      <c r="D66" s="86">
        <f>IF(ISBLANK(VLOOKUP(B66,'Historische bioscoopcijfers'!$B$5:$AD$84,(MATCH($D$4,'Historische bioscoopcijfers'!$8:$8,0))-1)),"",VLOOKUP(B66,'Historische bioscoopcijfers'!$B$5:$AD$84,(MATCH($D$4,'Historische bioscoopcijfers'!$8:$8,0))-1))</f>
        <v>163200000</v>
      </c>
      <c r="F66" s="3">
        <f t="shared" si="3"/>
        <v>120.71005917159763</v>
      </c>
      <c r="H66" s="2">
        <f t="shared" si="0"/>
        <v>167966092.80000001</v>
      </c>
      <c r="I66" s="2"/>
      <c r="J66" s="3">
        <f t="shared" si="1"/>
        <v>124.23527573964499</v>
      </c>
      <c r="K66" s="74"/>
      <c r="P66" s="89"/>
      <c r="Q66" s="89"/>
      <c r="R66" s="89"/>
      <c r="S66" s="89"/>
      <c r="T66" s="89"/>
      <c r="U66" s="156"/>
      <c r="V66" s="156"/>
      <c r="W66" s="156"/>
      <c r="X66" s="164"/>
      <c r="Y66" s="88">
        <v>2.1</v>
      </c>
      <c r="Z66" s="140">
        <f t="shared" si="2"/>
        <v>0.97162467304829747</v>
      </c>
      <c r="AD66" s="156"/>
      <c r="AE66" s="156"/>
      <c r="AF66" s="156"/>
      <c r="AG66" s="156"/>
    </row>
    <row r="67" spans="2:33" x14ac:dyDescent="0.35">
      <c r="B67" s="1">
        <v>2004</v>
      </c>
      <c r="D67" s="86">
        <f>IF(ISBLANK(VLOOKUP(B67,'Historische bioscoopcijfers'!$B$5:$AD$84,(MATCH($D$4,'Historische bioscoopcijfers'!$8:$8,0))-1)),"",VLOOKUP(B67,'Historische bioscoopcijfers'!$B$5:$AD$84,(MATCH($D$4,'Historische bioscoopcijfers'!$8:$8,0))-1))</f>
        <v>154100000</v>
      </c>
      <c r="F67" s="3">
        <f t="shared" si="3"/>
        <v>113.97928994082839</v>
      </c>
      <c r="H67" s="2">
        <f t="shared" si="0"/>
        <v>156719700</v>
      </c>
      <c r="I67" s="2"/>
      <c r="J67" s="3">
        <f t="shared" si="1"/>
        <v>115.91693786982249</v>
      </c>
      <c r="K67" s="74"/>
      <c r="P67" s="89"/>
      <c r="Q67" s="89"/>
      <c r="R67" s="89"/>
      <c r="S67" s="89"/>
      <c r="T67" s="89"/>
      <c r="U67" s="156"/>
      <c r="V67" s="156"/>
      <c r="W67" s="156"/>
      <c r="X67" s="164"/>
      <c r="Y67" s="88">
        <v>1.2</v>
      </c>
      <c r="Z67" s="140">
        <f t="shared" si="2"/>
        <v>0.98328416912487704</v>
      </c>
      <c r="AD67" s="156"/>
      <c r="AE67" s="156"/>
      <c r="AF67" s="156"/>
      <c r="AG67" s="156"/>
    </row>
    <row r="68" spans="2:33" x14ac:dyDescent="0.35">
      <c r="B68" s="1">
        <v>2005</v>
      </c>
      <c r="D68" s="86">
        <f>IF(ISBLANK(VLOOKUP(B68,'Historische bioscoopcijfers'!$B$5:$AD$84,(MATCH($D$4,'Historische bioscoopcijfers'!$8:$8,0))-1)),"",VLOOKUP(B68,'Historische bioscoopcijfers'!$B$5:$AD$84,(MATCH($D$4,'Historische bioscoopcijfers'!$8:$8,0))-1))</f>
        <v>135200000</v>
      </c>
      <c r="F68" s="3">
        <f t="shared" si="3"/>
        <v>100</v>
      </c>
      <c r="H68" s="2">
        <f t="shared" si="0"/>
        <v>135200000</v>
      </c>
      <c r="I68" s="2"/>
      <c r="J68" s="3">
        <f t="shared" si="1"/>
        <v>100</v>
      </c>
      <c r="K68" s="74"/>
      <c r="P68" s="89"/>
      <c r="Q68" s="89"/>
      <c r="R68" s="89"/>
      <c r="S68" s="89"/>
      <c r="T68" s="89"/>
      <c r="U68" s="156"/>
      <c r="V68" s="156"/>
      <c r="W68" s="156"/>
      <c r="X68" s="164"/>
      <c r="Y68" s="88">
        <v>1.7</v>
      </c>
      <c r="Z68" s="140">
        <f t="shared" si="2"/>
        <v>1</v>
      </c>
      <c r="AD68" s="156"/>
      <c r="AE68" s="156"/>
      <c r="AF68" s="156"/>
      <c r="AG68" s="156"/>
    </row>
    <row r="69" spans="2:33" x14ac:dyDescent="0.35">
      <c r="B69" s="1">
        <v>2006</v>
      </c>
      <c r="D69" s="86">
        <f>IF(ISBLANK(VLOOKUP(B69,'Historische bioscoopcijfers'!$B$5:$AD$84,(MATCH($D$4,'Historische bioscoopcijfers'!$8:$8,0))-1)),"",VLOOKUP(B69,'Historische bioscoopcijfers'!$B$5:$AD$84,(MATCH($D$4,'Historische bioscoopcijfers'!$8:$8,0))-1))</f>
        <v>155900000</v>
      </c>
      <c r="F69" s="3">
        <f t="shared" si="3"/>
        <v>115.31065088757397</v>
      </c>
      <c r="H69" s="2">
        <f t="shared" si="0"/>
        <v>154203758.65479726</v>
      </c>
      <c r="I69" s="2"/>
      <c r="J69" s="3">
        <f t="shared" si="1"/>
        <v>114.05603450798614</v>
      </c>
      <c r="K69" s="74"/>
      <c r="P69" s="89"/>
      <c r="Q69" s="89"/>
      <c r="R69" s="89"/>
      <c r="S69" s="89"/>
      <c r="T69" s="89"/>
      <c r="U69" s="156"/>
      <c r="V69" s="156"/>
      <c r="W69" s="156"/>
      <c r="X69" s="164"/>
      <c r="Y69" s="88">
        <v>1.1000000000000001</v>
      </c>
      <c r="Z69" s="140">
        <f t="shared" si="2"/>
        <v>1.0109999999999999</v>
      </c>
      <c r="AD69" s="156"/>
      <c r="AE69" s="156"/>
      <c r="AF69" s="156"/>
      <c r="AG69" s="156"/>
    </row>
    <row r="70" spans="2:33" x14ac:dyDescent="0.35">
      <c r="B70" s="1">
        <v>2007</v>
      </c>
      <c r="D70" s="86">
        <f>IF(ISBLANK(VLOOKUP(B70,'Historische bioscoopcijfers'!$B$5:$AD$84,(MATCH($D$4,'Historische bioscoopcijfers'!$8:$8,0))-1)),"",VLOOKUP(B70,'Historische bioscoopcijfers'!$B$5:$AD$84,(MATCH($D$4,'Historische bioscoopcijfers'!$8:$8,0))-1))</f>
        <v>159700000</v>
      </c>
      <c r="F70" s="3">
        <f t="shared" si="3"/>
        <v>118.12130177514793</v>
      </c>
      <c r="H70" s="2">
        <f t="shared" si="0"/>
        <v>155474816.38979107</v>
      </c>
      <c r="I70" s="2"/>
      <c r="J70" s="3">
        <f t="shared" si="1"/>
        <v>114.99616596878037</v>
      </c>
      <c r="K70" s="74"/>
      <c r="P70" s="89"/>
      <c r="Q70" s="89"/>
      <c r="R70" s="89"/>
      <c r="S70" s="89"/>
      <c r="T70" s="89"/>
      <c r="U70" s="156"/>
      <c r="V70" s="156"/>
      <c r="W70" s="156"/>
      <c r="X70" s="164"/>
      <c r="Y70" s="88">
        <v>1.6</v>
      </c>
      <c r="Z70" s="140">
        <f t="shared" si="2"/>
        <v>1.0271759999999999</v>
      </c>
      <c r="AD70" s="156"/>
      <c r="AE70" s="156"/>
      <c r="AF70" s="156"/>
      <c r="AG70" s="156"/>
    </row>
    <row r="71" spans="2:33" x14ac:dyDescent="0.35">
      <c r="B71" s="1">
        <v>2008</v>
      </c>
      <c r="D71" s="86">
        <f>IF(ISBLANK(VLOOKUP(B71,'Historische bioscoopcijfers'!$B$5:$AD$84,(MATCH($D$4,'Historische bioscoopcijfers'!$8:$8,0))-1)),"",VLOOKUP(B71,'Historische bioscoopcijfers'!$B$5:$AD$84,(MATCH($D$4,'Historische bioscoopcijfers'!$8:$8,0))-1))</f>
        <v>165100000</v>
      </c>
      <c r="F71" s="3">
        <f t="shared" si="3"/>
        <v>122.11538461538463</v>
      </c>
      <c r="H71" s="2">
        <f t="shared" si="0"/>
        <v>156811657.13734293</v>
      </c>
      <c r="I71" s="2"/>
      <c r="J71" s="3">
        <f t="shared" si="1"/>
        <v>115.98495350395189</v>
      </c>
      <c r="K71" s="74"/>
      <c r="P71" s="89"/>
      <c r="Q71" s="89"/>
      <c r="R71" s="89"/>
      <c r="S71" s="89"/>
      <c r="T71" s="89"/>
      <c r="U71" s="156"/>
      <c r="V71" s="156"/>
      <c r="W71" s="156"/>
      <c r="X71" s="164"/>
      <c r="Y71" s="88">
        <v>2.5</v>
      </c>
      <c r="Z71" s="140">
        <f t="shared" si="2"/>
        <v>1.0528553999999997</v>
      </c>
      <c r="AD71" s="156"/>
      <c r="AE71" s="156"/>
      <c r="AF71" s="156"/>
      <c r="AG71" s="156"/>
    </row>
    <row r="72" spans="2:33" x14ac:dyDescent="0.35">
      <c r="B72" s="1">
        <v>2009</v>
      </c>
      <c r="D72" s="86">
        <f>IF(ISBLANK(VLOOKUP(B72,'Historische bioscoopcijfers'!$B$5:$AD$84,(MATCH($D$4,'Historische bioscoopcijfers'!$8:$8,0))-1)),"",VLOOKUP(B72,'Historische bioscoopcijfers'!$B$5:$AD$84,(MATCH($D$4,'Historische bioscoopcijfers'!$8:$8,0))-1))</f>
        <v>200900000</v>
      </c>
      <c r="F72" s="3">
        <f t="shared" si="3"/>
        <v>148.59467455621302</v>
      </c>
      <c r="H72" s="2">
        <f t="shared" si="0"/>
        <v>188551805.46280611</v>
      </c>
      <c r="I72" s="2"/>
      <c r="J72" s="3">
        <f t="shared" si="1"/>
        <v>139.46139457308144</v>
      </c>
      <c r="K72" s="74"/>
      <c r="P72" s="89"/>
      <c r="Q72" s="89"/>
      <c r="R72" s="89"/>
      <c r="S72" s="89"/>
      <c r="T72" s="89"/>
      <c r="U72" s="156"/>
      <c r="V72" s="156"/>
      <c r="W72" s="156"/>
      <c r="X72" s="164"/>
      <c r="Y72" s="88">
        <v>1.2</v>
      </c>
      <c r="Z72" s="140">
        <f t="shared" si="2"/>
        <v>1.0654896647999996</v>
      </c>
      <c r="AD72" s="156"/>
      <c r="AE72" s="156"/>
      <c r="AF72" s="156"/>
      <c r="AG72" s="156"/>
    </row>
    <row r="73" spans="2:33" x14ac:dyDescent="0.35">
      <c r="B73" s="1">
        <v>2010</v>
      </c>
      <c r="D73" s="86">
        <f>IF(ISBLANK(VLOOKUP(B73,'Historische bioscoopcijfers'!$B$5:$AD$84,(MATCH($D$4,'Historische bioscoopcijfers'!$8:$8,0))-1)),"",VLOOKUP(B73,'Historische bioscoopcijfers'!$B$5:$AD$84,(MATCH($D$4,'Historische bioscoopcijfers'!$8:$8,0))-1))</f>
        <v>219400000</v>
      </c>
      <c r="F73" s="3">
        <f t="shared" si="3"/>
        <v>162.27810650887574</v>
      </c>
      <c r="H73" s="2">
        <f t="shared" si="0"/>
        <v>203272176.08884236</v>
      </c>
      <c r="I73" s="2"/>
      <c r="J73" s="3">
        <f t="shared" si="1"/>
        <v>150.34924266926211</v>
      </c>
      <c r="K73" s="74"/>
      <c r="P73" s="89"/>
      <c r="Q73" s="89"/>
      <c r="R73" s="89"/>
      <c r="S73" s="89"/>
      <c r="T73" s="89"/>
      <c r="U73" s="156"/>
      <c r="V73" s="156"/>
      <c r="W73" s="156"/>
      <c r="X73" s="164"/>
      <c r="Y73" s="88">
        <v>1.3</v>
      </c>
      <c r="Z73" s="140">
        <f t="shared" si="2"/>
        <v>1.0793410304423996</v>
      </c>
      <c r="AD73" s="156"/>
      <c r="AE73" s="156"/>
      <c r="AF73" s="156"/>
      <c r="AG73" s="156"/>
    </row>
    <row r="74" spans="2:33" x14ac:dyDescent="0.35">
      <c r="B74" s="1">
        <v>2011</v>
      </c>
      <c r="D74" s="86">
        <f>IF(ISBLANK(VLOOKUP(B74,'Historische bioscoopcijfers'!$B$5:$AD$84,(MATCH($D$4,'Historische bioscoopcijfers'!$8:$8,0))-1)),"",VLOOKUP(B74,'Historische bioscoopcijfers'!$B$5:$AD$84,(MATCH($D$4,'Historische bioscoopcijfers'!$8:$8,0))-1))</f>
        <v>240000000</v>
      </c>
      <c r="F74" s="3">
        <f t="shared" si="3"/>
        <v>177.51479289940829</v>
      </c>
      <c r="H74" s="2">
        <f t="shared" ref="H74:H83" si="4">IF(D74="","",IF(OR($D$4="11. Brutorecette (gulden)",$D$4="12. Brutorecette (€)"),$D74/$Z74,""))</f>
        <v>217358646.57687309</v>
      </c>
      <c r="I74" s="2"/>
      <c r="J74" s="3">
        <f t="shared" ref="J74:J83" si="5">IF(OR(D74="",VLOOKUP($D$5,$B$7:$K$127,7,FALSE)=""),"",IF(OR($D$4="11. Brutorecette (gulden)",$D$4="12. Brutorecette (€)"),H74/(VLOOKUP($D$5,$B$7:$K$127,7,FALSE))*100,""))</f>
        <v>160.7682297166221</v>
      </c>
      <c r="K74" s="74"/>
      <c r="P74" s="89"/>
      <c r="Q74" s="89"/>
      <c r="R74" s="89"/>
      <c r="S74" s="89"/>
      <c r="T74" s="89"/>
      <c r="U74" s="156"/>
      <c r="V74" s="156"/>
      <c r="W74" s="156"/>
      <c r="X74" s="164"/>
      <c r="Y74" s="88">
        <v>2.2999999999999998</v>
      </c>
      <c r="Z74" s="140">
        <f t="shared" si="2"/>
        <v>1.1041658741425746</v>
      </c>
      <c r="AD74" s="156"/>
      <c r="AE74" s="156"/>
      <c r="AF74" s="156"/>
      <c r="AG74" s="156"/>
    </row>
    <row r="75" spans="2:33" x14ac:dyDescent="0.35">
      <c r="B75" s="1">
        <v>2012</v>
      </c>
      <c r="D75" s="86">
        <f>IF(ISBLANK(VLOOKUP(B75,'Historische bioscoopcijfers'!$B$5:$AD$84,(MATCH($D$4,'Historische bioscoopcijfers'!$8:$8,0))-1)),"",VLOOKUP(B75,'Historische bioscoopcijfers'!$B$5:$AD$84,(MATCH($D$4,'Historische bioscoopcijfers'!$8:$8,0))-1))</f>
        <v>244600000</v>
      </c>
      <c r="F75" s="3">
        <f t="shared" si="3"/>
        <v>180.91715976331361</v>
      </c>
      <c r="H75" s="2">
        <f t="shared" si="4"/>
        <v>216121646.14919987</v>
      </c>
      <c r="I75" s="2"/>
      <c r="J75" s="3">
        <f t="shared" si="5"/>
        <v>159.85328857189342</v>
      </c>
      <c r="K75" s="74"/>
      <c r="P75" s="89"/>
      <c r="Q75" s="89"/>
      <c r="R75" s="89"/>
      <c r="S75" s="89"/>
      <c r="T75" s="89"/>
      <c r="U75" s="156"/>
      <c r="V75" s="156"/>
      <c r="W75" s="156"/>
      <c r="X75" s="164"/>
      <c r="Y75" s="88">
        <v>2.5</v>
      </c>
      <c r="Z75" s="140">
        <f t="shared" si="2"/>
        <v>1.1317700209961388</v>
      </c>
      <c r="AD75" s="156"/>
      <c r="AE75" s="156"/>
      <c r="AF75" s="156"/>
      <c r="AG75" s="156"/>
    </row>
    <row r="76" spans="2:33" x14ac:dyDescent="0.35">
      <c r="B76" s="1">
        <v>2013</v>
      </c>
      <c r="D76" s="86">
        <f>IF(ISBLANK(VLOOKUP(B76,'Historische bioscoopcijfers'!$B$5:$AD$84,(MATCH($D$4,'Historische bioscoopcijfers'!$8:$8,0))-1)),"",VLOOKUP(B76,'Historische bioscoopcijfers'!$B$5:$AD$84,(MATCH($D$4,'Historische bioscoopcijfers'!$8:$8,0))-1))</f>
        <v>249500000</v>
      </c>
      <c r="F76" s="3">
        <f t="shared" si="3"/>
        <v>184.54142011834321</v>
      </c>
      <c r="H76" s="2">
        <f t="shared" si="4"/>
        <v>215074290.38639641</v>
      </c>
      <c r="I76" s="2"/>
      <c r="J76" s="3">
        <f t="shared" si="5"/>
        <v>159.07861714970147</v>
      </c>
      <c r="K76" s="74"/>
      <c r="P76" s="89"/>
      <c r="Q76" s="89"/>
      <c r="R76" s="89"/>
      <c r="S76" s="89"/>
      <c r="T76" s="89"/>
      <c r="U76" s="156"/>
      <c r="V76" s="156"/>
      <c r="W76" s="156"/>
      <c r="X76" s="164"/>
      <c r="Y76" s="88">
        <v>2.5</v>
      </c>
      <c r="Z76" s="140">
        <f t="shared" ref="Z76:Z83" si="6">IF(OR($D$4="11. Brutorecette (gulden)",$D$4="12. Brutorecette (€)"),IF($B76=$D$5,1,IF($B76&gt;$D$5,Z75*((100+$Y76)/100),Z77*100/(100+$Y77))),"")</f>
        <v>1.1600642715210421</v>
      </c>
      <c r="AD76" s="156"/>
      <c r="AE76" s="156"/>
      <c r="AF76" s="156"/>
      <c r="AG76" s="156"/>
    </row>
    <row r="77" spans="2:33" x14ac:dyDescent="0.35">
      <c r="B77" s="1">
        <v>2014</v>
      </c>
      <c r="D77" s="86">
        <f>IF(ISBLANK(VLOOKUP(B77,'Historische bioscoopcijfers'!$B$5:$AD$84,(MATCH($D$4,'Historische bioscoopcijfers'!$8:$8,0))-1)),"",VLOOKUP(B77,'Historische bioscoopcijfers'!$B$5:$AD$84,(MATCH($D$4,'Historische bioscoopcijfers'!$8:$8,0))-1))</f>
        <v>250100000</v>
      </c>
      <c r="F77" s="3">
        <f t="shared" si="3"/>
        <v>184.98520710059171</v>
      </c>
      <c r="H77" s="2">
        <f t="shared" si="4"/>
        <v>213456933.7710579</v>
      </c>
      <c r="I77" s="2"/>
      <c r="J77" s="3">
        <f t="shared" si="5"/>
        <v>157.88234746380024</v>
      </c>
      <c r="K77" s="74"/>
      <c r="P77" s="89"/>
      <c r="Q77" s="89"/>
      <c r="R77" s="89"/>
      <c r="S77" s="89"/>
      <c r="T77" s="89"/>
      <c r="U77" s="156"/>
      <c r="V77" s="156"/>
      <c r="W77" s="156"/>
      <c r="X77" s="164"/>
      <c r="Y77" s="88">
        <v>1</v>
      </c>
      <c r="Z77" s="140">
        <f t="shared" si="6"/>
        <v>1.1716649142362525</v>
      </c>
      <c r="AD77" s="156"/>
      <c r="AE77" s="156"/>
      <c r="AF77" s="156"/>
      <c r="AG77" s="156"/>
    </row>
    <row r="78" spans="2:33" x14ac:dyDescent="0.35">
      <c r="B78" s="1">
        <v>2015</v>
      </c>
      <c r="D78" s="86">
        <f>IF(ISBLANK(VLOOKUP(B78,'Historische bioscoopcijfers'!$B$5:$AD$84,(MATCH($D$4,'Historische bioscoopcijfers'!$8:$8,0))-1)),"",VLOOKUP(B78,'Historische bioscoopcijfers'!$B$5:$AD$84,(MATCH($D$4,'Historische bioscoopcijfers'!$8:$8,0))-1))</f>
        <v>275800000</v>
      </c>
      <c r="F78" s="3">
        <f t="shared" ref="F78:F83" si="7">IF(OR(D78="",OR(VLOOKUP($D$5,$B$7:$D$127,3,FALSE)="",VLOOKUP($D$5,$B$7:$D$127,3,FALSE)=0)),"",D78/(VLOOKUP($D$5,$B$7:$D$127,3,FALSE))*100)</f>
        <v>203.99408284023667</v>
      </c>
      <c r="H78" s="2">
        <f t="shared" si="4"/>
        <v>233987607.08065787</v>
      </c>
      <c r="I78" s="2"/>
      <c r="J78" s="3">
        <f t="shared" si="5"/>
        <v>173.06775671646292</v>
      </c>
      <c r="K78" s="74"/>
      <c r="P78" s="89"/>
      <c r="Q78" s="89"/>
      <c r="R78" s="89"/>
      <c r="S78" s="89"/>
      <c r="T78" s="89"/>
      <c r="U78" s="156"/>
      <c r="V78" s="156"/>
      <c r="W78" s="156"/>
      <c r="X78" s="164"/>
      <c r="Y78" s="88">
        <v>0.6</v>
      </c>
      <c r="Z78" s="140">
        <f t="shared" si="6"/>
        <v>1.1786949037216701</v>
      </c>
      <c r="AD78" s="156"/>
      <c r="AE78" s="156"/>
      <c r="AF78" s="156"/>
      <c r="AG78" s="156"/>
    </row>
    <row r="79" spans="2:33" x14ac:dyDescent="0.35">
      <c r="B79" s="1">
        <v>2016</v>
      </c>
      <c r="D79" s="86">
        <f>IF(ISBLANK(VLOOKUP(B79,'Historische bioscoopcijfers'!$B$5:$AD$84,(MATCH($D$4,'Historische bioscoopcijfers'!$8:$8,0))-1)),"",VLOOKUP(B79,'Historische bioscoopcijfers'!$B$5:$AD$84,(MATCH($D$4,'Historische bioscoopcijfers'!$8:$8,0))-1))</f>
        <v>287700000</v>
      </c>
      <c r="F79" s="3">
        <f t="shared" si="7"/>
        <v>212.79585798816569</v>
      </c>
      <c r="H79" s="2">
        <f t="shared" si="4"/>
        <v>243353458.6852397</v>
      </c>
      <c r="I79" s="2"/>
      <c r="J79" s="3">
        <f t="shared" si="5"/>
        <v>179.99516174943767</v>
      </c>
      <c r="K79" s="74"/>
      <c r="P79" s="89"/>
      <c r="Q79" s="89"/>
      <c r="R79" s="89"/>
      <c r="S79" s="89"/>
      <c r="T79" s="89"/>
      <c r="U79" s="156"/>
      <c r="V79" s="156"/>
      <c r="W79" s="156"/>
      <c r="X79" s="164"/>
      <c r="Y79" s="88">
        <v>0.3</v>
      </c>
      <c r="Z79" s="140">
        <f t="shared" si="6"/>
        <v>1.182230988432835</v>
      </c>
      <c r="AD79" s="156"/>
      <c r="AE79" s="156"/>
      <c r="AF79" s="156"/>
      <c r="AG79" s="156"/>
    </row>
    <row r="80" spans="2:33" x14ac:dyDescent="0.35">
      <c r="B80" s="1">
        <v>2017</v>
      </c>
      <c r="D80" s="86">
        <f>IF(ISBLANK(VLOOKUP(B80,'Historische bioscoopcijfers'!$B$5:$AD$84,(MATCH($D$4,'Historische bioscoopcijfers'!$8:$8,0))-1)),"",VLOOKUP(B80,'Historische bioscoopcijfers'!$B$5:$AD$84,(MATCH($D$4,'Historische bioscoopcijfers'!$8:$8,0))-1))</f>
        <v>301900000</v>
      </c>
      <c r="F80" s="3">
        <f t="shared" si="7"/>
        <v>223.29881656804736</v>
      </c>
      <c r="H80" s="2">
        <f t="shared" si="4"/>
        <v>251838903.17300531</v>
      </c>
      <c r="J80" s="3">
        <f t="shared" si="5"/>
        <v>186.2713780865424</v>
      </c>
      <c r="P80" s="89"/>
      <c r="Q80" s="89"/>
      <c r="R80" s="89"/>
      <c r="S80" s="89"/>
      <c r="T80" s="89"/>
      <c r="U80" s="156"/>
      <c r="V80" s="156"/>
      <c r="W80" s="156"/>
      <c r="Y80" s="88">
        <v>1.4</v>
      </c>
      <c r="Z80" s="140">
        <f t="shared" si="6"/>
        <v>1.1987822222708948</v>
      </c>
      <c r="AD80" s="156"/>
      <c r="AE80" s="156"/>
      <c r="AF80" s="156"/>
      <c r="AG80" s="156"/>
    </row>
    <row r="81" spans="2:33" x14ac:dyDescent="0.35">
      <c r="B81" s="1">
        <v>2018</v>
      </c>
      <c r="D81" s="86">
        <f>IF(ISBLANK(VLOOKUP(B81,'Historische bioscoopcijfers'!$B$5:$AD$84,(MATCH($D$4,'Historische bioscoopcijfers'!$8:$8,0))-1)),"",VLOOKUP(B81,'Historische bioscoopcijfers'!$B$5:$AD$84,(MATCH($D$4,'Historische bioscoopcijfers'!$8:$8,0))-1))</f>
        <v>312300000</v>
      </c>
      <c r="F81" s="3">
        <f t="shared" si="7"/>
        <v>230.99112426035501</v>
      </c>
      <c r="H81" s="2">
        <f t="shared" si="4"/>
        <v>256159659.62190151</v>
      </c>
      <c r="J81" s="3">
        <f t="shared" si="5"/>
        <v>189.46720386235319</v>
      </c>
      <c r="P81" s="89"/>
      <c r="Q81" s="89"/>
      <c r="R81" s="89"/>
      <c r="S81" s="89"/>
      <c r="T81" s="89"/>
      <c r="U81" s="156"/>
      <c r="V81" s="156"/>
      <c r="W81" s="156"/>
      <c r="Y81" s="88">
        <v>1.7</v>
      </c>
      <c r="Z81" s="140">
        <f t="shared" si="6"/>
        <v>1.2191615200495001</v>
      </c>
      <c r="AD81" s="156"/>
      <c r="AE81" s="156"/>
      <c r="AF81" s="156"/>
      <c r="AG81" s="156"/>
    </row>
    <row r="82" spans="2:33" x14ac:dyDescent="0.35">
      <c r="B82" s="1">
        <v>2019</v>
      </c>
      <c r="D82" s="86">
        <f>IF(ISBLANK(VLOOKUP(B82,'Historische bioscoopcijfers'!$B$5:$AD$84,(MATCH($D$4,'Historische bioscoopcijfers'!$8:$8,0))-1)),"",VLOOKUP(B82,'Historische bioscoopcijfers'!$B$5:$AD$84,(MATCH($D$4,'Historische bioscoopcijfers'!$8:$8,0))-1))</f>
        <v>347600000</v>
      </c>
      <c r="F82" s="3">
        <f t="shared" si="7"/>
        <v>257.10059171597635</v>
      </c>
      <c r="H82" s="2">
        <f t="shared" si="4"/>
        <v>277888874.79666662</v>
      </c>
      <c r="J82" s="3">
        <f t="shared" si="5"/>
        <v>205.53910857741613</v>
      </c>
      <c r="P82" s="89"/>
      <c r="Q82" s="89"/>
      <c r="R82" s="89"/>
      <c r="S82" s="89"/>
      <c r="T82" s="89"/>
      <c r="U82" s="156"/>
      <c r="V82" s="156"/>
      <c r="W82" s="156"/>
      <c r="Y82" s="88">
        <v>2.6</v>
      </c>
      <c r="Z82" s="140">
        <f t="shared" si="6"/>
        <v>1.2508597195707871</v>
      </c>
      <c r="AD82" s="156"/>
      <c r="AE82" s="156"/>
      <c r="AF82" s="156"/>
      <c r="AG82" s="156"/>
    </row>
    <row r="83" spans="2:33" x14ac:dyDescent="0.35">
      <c r="B83" s="1">
        <v>2020</v>
      </c>
      <c r="D83" s="86">
        <f>IF(ISBLANK(VLOOKUP(B83,'Historische bioscoopcijfers'!$B$5:$AD$84,(MATCH($D$4,'Historische bioscoopcijfers'!$8:$8,0))-1)),"",VLOOKUP(B83,'Historische bioscoopcijfers'!$B$5:$AD$84,(MATCH($D$4,'Historische bioscoopcijfers'!$8:$8,0))-1))</f>
        <v>151600000</v>
      </c>
      <c r="F83" s="3">
        <f t="shared" si="7"/>
        <v>112.1301775147929</v>
      </c>
      <c r="H83" s="2">
        <f t="shared" si="4"/>
        <v>119641306.9088463</v>
      </c>
      <c r="J83" s="3">
        <f t="shared" si="5"/>
        <v>88.492090908909987</v>
      </c>
      <c r="P83" s="89"/>
      <c r="Q83" s="89"/>
      <c r="R83" s="89"/>
      <c r="S83" s="89"/>
      <c r="T83" s="89"/>
      <c r="U83" s="156"/>
      <c r="V83" s="156"/>
      <c r="W83" s="156"/>
      <c r="Y83" s="88">
        <v>1.3</v>
      </c>
      <c r="Z83" s="140">
        <f t="shared" si="6"/>
        <v>1.2671208959252072</v>
      </c>
      <c r="AD83" s="156"/>
      <c r="AE83" s="156"/>
      <c r="AF83" s="156"/>
      <c r="AG83" s="156"/>
    </row>
    <row r="84" spans="2:33" x14ac:dyDescent="0.35">
      <c r="P84" s="89"/>
      <c r="Q84" s="89"/>
      <c r="R84" s="89"/>
      <c r="S84" s="89"/>
      <c r="T84" s="89"/>
      <c r="U84" s="156"/>
      <c r="V84" s="156"/>
      <c r="W84" s="156"/>
      <c r="AD84" s="156"/>
      <c r="AE84" s="156"/>
      <c r="AF84" s="156"/>
      <c r="AG84" s="156"/>
    </row>
    <row r="85" spans="2:33" x14ac:dyDescent="0.35">
      <c r="P85" s="89"/>
      <c r="Q85" s="89"/>
      <c r="R85" s="89"/>
      <c r="S85" s="89"/>
      <c r="T85" s="89"/>
      <c r="U85" s="156"/>
      <c r="V85" s="156"/>
      <c r="W85" s="156"/>
      <c r="AD85" s="156"/>
      <c r="AE85" s="156"/>
      <c r="AF85" s="156"/>
      <c r="AG85" s="156"/>
    </row>
    <row r="86" spans="2:33" x14ac:dyDescent="0.35">
      <c r="P86" s="89"/>
      <c r="Q86" s="89"/>
      <c r="R86" s="89"/>
      <c r="S86" s="89"/>
      <c r="T86" s="89"/>
      <c r="U86" s="156"/>
      <c r="V86" s="156"/>
      <c r="W86" s="156"/>
      <c r="AD86" s="156"/>
      <c r="AE86" s="156"/>
      <c r="AF86" s="156"/>
      <c r="AG86" s="156"/>
    </row>
    <row r="87" spans="2:33" x14ac:dyDescent="0.35">
      <c r="P87" s="89"/>
      <c r="Q87" s="89"/>
      <c r="R87" s="89"/>
      <c r="S87" s="89"/>
      <c r="T87" s="89"/>
      <c r="U87" s="156"/>
      <c r="V87" s="156"/>
      <c r="W87" s="156"/>
      <c r="AD87" s="156"/>
      <c r="AE87" s="156"/>
      <c r="AF87" s="156"/>
      <c r="AG87" s="156"/>
    </row>
    <row r="88" spans="2:33" x14ac:dyDescent="0.35">
      <c r="P88" s="89"/>
      <c r="Q88" s="89"/>
      <c r="R88" s="89"/>
      <c r="S88" s="89"/>
      <c r="T88" s="89"/>
      <c r="U88" s="156"/>
      <c r="V88" s="156"/>
      <c r="W88" s="156"/>
      <c r="AD88" s="156"/>
      <c r="AE88" s="156"/>
      <c r="AF88" s="156"/>
      <c r="AG88" s="156"/>
    </row>
    <row r="89" spans="2:33" x14ac:dyDescent="0.35">
      <c r="P89" s="89"/>
      <c r="Q89" s="89"/>
      <c r="R89" s="89"/>
      <c r="S89" s="89"/>
      <c r="T89" s="89"/>
      <c r="U89" s="156"/>
      <c r="V89" s="156"/>
      <c r="W89" s="156"/>
      <c r="AD89" s="156"/>
      <c r="AE89" s="156"/>
      <c r="AF89" s="156"/>
      <c r="AG89" s="156"/>
    </row>
    <row r="90" spans="2:33" x14ac:dyDescent="0.35">
      <c r="P90" s="89"/>
      <c r="Q90" s="89"/>
      <c r="R90" s="89"/>
      <c r="S90" s="89"/>
      <c r="T90" s="89"/>
      <c r="U90" s="156"/>
      <c r="V90" s="156"/>
      <c r="W90" s="156"/>
      <c r="AD90" s="156"/>
      <c r="AE90" s="156"/>
      <c r="AF90" s="156"/>
      <c r="AG90" s="156"/>
    </row>
    <row r="91" spans="2:33" x14ac:dyDescent="0.35">
      <c r="P91" s="89"/>
      <c r="Q91" s="89"/>
      <c r="R91" s="89"/>
      <c r="S91" s="89"/>
      <c r="T91" s="89"/>
      <c r="U91" s="156"/>
      <c r="V91" s="156"/>
      <c r="W91" s="156"/>
      <c r="AD91" s="156"/>
      <c r="AE91" s="156"/>
      <c r="AF91" s="156"/>
      <c r="AG91" s="156"/>
    </row>
    <row r="92" spans="2:33" x14ac:dyDescent="0.35">
      <c r="P92" s="89"/>
      <c r="Q92" s="89"/>
      <c r="R92" s="89"/>
      <c r="S92" s="89"/>
      <c r="T92" s="89"/>
      <c r="U92" s="156"/>
      <c r="V92" s="156"/>
      <c r="W92" s="156"/>
      <c r="AD92" s="156"/>
      <c r="AE92" s="156"/>
      <c r="AF92" s="156"/>
      <c r="AG92" s="156"/>
    </row>
    <row r="93" spans="2:33" x14ac:dyDescent="0.35">
      <c r="P93" s="89"/>
      <c r="Q93" s="89"/>
      <c r="R93" s="89"/>
      <c r="S93" s="89"/>
      <c r="T93" s="89"/>
      <c r="U93" s="156"/>
      <c r="V93" s="156"/>
      <c r="W93" s="156"/>
      <c r="AD93" s="156"/>
      <c r="AE93" s="156"/>
      <c r="AF93" s="156"/>
      <c r="AG93" s="156"/>
    </row>
    <row r="94" spans="2:33" x14ac:dyDescent="0.35">
      <c r="P94" s="89"/>
      <c r="Q94" s="89"/>
      <c r="R94" s="89"/>
      <c r="S94" s="89"/>
      <c r="T94" s="89"/>
      <c r="U94" s="156"/>
      <c r="V94" s="156"/>
      <c r="W94" s="156"/>
      <c r="AD94" s="156"/>
      <c r="AE94" s="156"/>
      <c r="AF94" s="156"/>
      <c r="AG94" s="156"/>
    </row>
    <row r="95" spans="2:33" x14ac:dyDescent="0.35">
      <c r="P95" s="89"/>
      <c r="Q95" s="89"/>
      <c r="R95" s="89"/>
      <c r="S95" s="89"/>
      <c r="T95" s="89"/>
      <c r="U95" s="156"/>
      <c r="V95" s="156"/>
      <c r="W95" s="156"/>
      <c r="AD95" s="156"/>
      <c r="AE95" s="156"/>
      <c r="AF95" s="156"/>
      <c r="AG95" s="156"/>
    </row>
    <row r="96" spans="2:33" x14ac:dyDescent="0.35">
      <c r="P96" s="89"/>
      <c r="Q96" s="89"/>
      <c r="R96" s="89"/>
      <c r="S96" s="89"/>
      <c r="T96" s="89"/>
      <c r="U96" s="156"/>
      <c r="V96" s="156"/>
      <c r="W96" s="156"/>
      <c r="AD96" s="156"/>
      <c r="AE96" s="156"/>
      <c r="AF96" s="156"/>
      <c r="AG96" s="156"/>
    </row>
    <row r="97" spans="16:33" x14ac:dyDescent="0.35">
      <c r="P97" s="89"/>
      <c r="Q97" s="89"/>
      <c r="R97" s="89"/>
      <c r="S97" s="89"/>
      <c r="T97" s="89"/>
      <c r="U97" s="156"/>
      <c r="V97" s="156"/>
      <c r="W97" s="156"/>
      <c r="AD97" s="156"/>
      <c r="AE97" s="156"/>
      <c r="AF97" s="156"/>
      <c r="AG97" s="156"/>
    </row>
    <row r="98" spans="16:33" x14ac:dyDescent="0.35">
      <c r="P98" s="89"/>
      <c r="Q98" s="89"/>
      <c r="R98" s="89"/>
      <c r="S98" s="89"/>
      <c r="T98" s="89"/>
      <c r="U98" s="156"/>
      <c r="V98" s="156"/>
      <c r="W98" s="156"/>
      <c r="AD98" s="156"/>
      <c r="AE98" s="156"/>
      <c r="AF98" s="156"/>
      <c r="AG98" s="156"/>
    </row>
    <row r="99" spans="16:33" x14ac:dyDescent="0.35">
      <c r="P99" s="89"/>
      <c r="Q99" s="89"/>
      <c r="R99" s="89"/>
      <c r="S99" s="89"/>
      <c r="T99" s="89"/>
      <c r="U99" s="156"/>
      <c r="V99" s="156"/>
      <c r="W99" s="156"/>
      <c r="AD99" s="156"/>
      <c r="AE99" s="156"/>
      <c r="AF99" s="156"/>
      <c r="AG99" s="156"/>
    </row>
    <row r="100" spans="16:33" x14ac:dyDescent="0.35">
      <c r="P100" s="89"/>
      <c r="Q100" s="89"/>
      <c r="R100" s="89"/>
      <c r="S100" s="89"/>
      <c r="T100" s="89"/>
      <c r="U100" s="156"/>
      <c r="V100" s="156"/>
      <c r="W100" s="156"/>
      <c r="AD100" s="156"/>
      <c r="AE100" s="156"/>
      <c r="AF100" s="156"/>
      <c r="AG100" s="156"/>
    </row>
    <row r="101" spans="16:33" x14ac:dyDescent="0.35">
      <c r="P101" s="89"/>
      <c r="Q101" s="89"/>
      <c r="R101" s="89"/>
      <c r="S101" s="89"/>
      <c r="T101" s="89"/>
      <c r="U101" s="156"/>
      <c r="V101" s="156"/>
      <c r="W101" s="156"/>
      <c r="AD101" s="156"/>
      <c r="AE101" s="156"/>
      <c r="AF101" s="156"/>
      <c r="AG101" s="156"/>
    </row>
    <row r="102" spans="16:33" x14ac:dyDescent="0.35">
      <c r="P102" s="89"/>
      <c r="Q102" s="89"/>
      <c r="R102" s="89"/>
      <c r="S102" s="89"/>
      <c r="T102" s="89"/>
      <c r="U102" s="156"/>
      <c r="V102" s="156"/>
      <c r="W102" s="156"/>
      <c r="AD102" s="156"/>
      <c r="AE102" s="156"/>
      <c r="AF102" s="156"/>
      <c r="AG102" s="156"/>
    </row>
    <row r="103" spans="16:33" x14ac:dyDescent="0.35">
      <c r="P103" s="89"/>
      <c r="Q103" s="89"/>
      <c r="R103" s="89"/>
      <c r="S103" s="89"/>
      <c r="T103" s="89"/>
      <c r="U103" s="156"/>
      <c r="V103" s="156"/>
      <c r="W103" s="156"/>
      <c r="AD103" s="156"/>
      <c r="AE103" s="156"/>
      <c r="AF103" s="156"/>
      <c r="AG103" s="156"/>
    </row>
    <row r="104" spans="16:33" x14ac:dyDescent="0.35">
      <c r="P104" s="89"/>
      <c r="Q104" s="89"/>
      <c r="R104" s="89"/>
      <c r="S104" s="89"/>
      <c r="T104" s="89"/>
      <c r="U104" s="156"/>
      <c r="V104" s="156"/>
      <c r="W104" s="156"/>
      <c r="AD104" s="156"/>
      <c r="AE104" s="156"/>
      <c r="AF104" s="156"/>
      <c r="AG104" s="156"/>
    </row>
    <row r="105" spans="16:33" x14ac:dyDescent="0.35">
      <c r="P105" s="89"/>
      <c r="Q105" s="89"/>
      <c r="R105" s="89"/>
      <c r="S105" s="89"/>
      <c r="T105" s="89"/>
      <c r="U105" s="156"/>
      <c r="V105" s="156"/>
      <c r="W105" s="156"/>
      <c r="AD105" s="156"/>
      <c r="AE105" s="156"/>
      <c r="AF105" s="156"/>
      <c r="AG105" s="156"/>
    </row>
    <row r="106" spans="16:33" x14ac:dyDescent="0.35">
      <c r="P106" s="89"/>
      <c r="Q106" s="89"/>
      <c r="R106" s="89"/>
      <c r="S106" s="89"/>
      <c r="T106" s="89"/>
      <c r="U106" s="156"/>
      <c r="V106" s="156"/>
      <c r="W106" s="156"/>
      <c r="AD106" s="156"/>
      <c r="AE106" s="156"/>
      <c r="AF106" s="156"/>
      <c r="AG106" s="156"/>
    </row>
    <row r="107" spans="16:33" x14ac:dyDescent="0.35">
      <c r="P107" s="89"/>
      <c r="Q107" s="89"/>
      <c r="R107" s="89"/>
      <c r="S107" s="89"/>
      <c r="T107" s="89"/>
      <c r="U107" s="156"/>
      <c r="V107" s="156"/>
      <c r="W107" s="156"/>
      <c r="AD107" s="156"/>
      <c r="AE107" s="156"/>
      <c r="AF107" s="156"/>
      <c r="AG107" s="156"/>
    </row>
    <row r="108" spans="16:33" x14ac:dyDescent="0.35">
      <c r="P108" s="89"/>
      <c r="Q108" s="89"/>
      <c r="R108" s="89"/>
      <c r="S108" s="89"/>
      <c r="T108" s="89"/>
      <c r="U108" s="156"/>
      <c r="V108" s="156"/>
      <c r="W108" s="156"/>
      <c r="AD108" s="156"/>
      <c r="AE108" s="156"/>
      <c r="AF108" s="156"/>
      <c r="AG108" s="156"/>
    </row>
    <row r="109" spans="16:33" x14ac:dyDescent="0.35">
      <c r="P109" s="89"/>
      <c r="Q109" s="89"/>
      <c r="R109" s="89"/>
      <c r="S109" s="89"/>
      <c r="T109" s="89"/>
      <c r="U109" s="156"/>
      <c r="V109" s="156"/>
      <c r="W109" s="156"/>
      <c r="AD109" s="156"/>
      <c r="AE109" s="156"/>
      <c r="AF109" s="156"/>
      <c r="AG109" s="156"/>
    </row>
    <row r="110" spans="16:33" x14ac:dyDescent="0.35">
      <c r="P110" s="89"/>
      <c r="Q110" s="89"/>
      <c r="R110" s="89"/>
      <c r="S110" s="89"/>
      <c r="T110" s="89"/>
      <c r="U110" s="156"/>
      <c r="V110" s="156"/>
      <c r="W110" s="156"/>
      <c r="AD110" s="156"/>
      <c r="AE110" s="156"/>
      <c r="AF110" s="156"/>
      <c r="AG110" s="156"/>
    </row>
    <row r="111" spans="16:33" x14ac:dyDescent="0.35">
      <c r="P111" s="89"/>
      <c r="Q111" s="89"/>
      <c r="R111" s="89"/>
      <c r="S111" s="89"/>
      <c r="T111" s="89"/>
      <c r="U111" s="156"/>
      <c r="V111" s="156"/>
      <c r="W111" s="156"/>
      <c r="AD111" s="156"/>
      <c r="AE111" s="156"/>
      <c r="AF111" s="156"/>
      <c r="AG111" s="156"/>
    </row>
    <row r="112" spans="16:33" x14ac:dyDescent="0.35">
      <c r="P112" s="89"/>
      <c r="Q112" s="89"/>
      <c r="R112" s="89"/>
      <c r="S112" s="89"/>
      <c r="T112" s="89"/>
      <c r="U112" s="89"/>
      <c r="V112" s="89"/>
      <c r="W112" s="89"/>
    </row>
    <row r="113" spans="16:23" x14ac:dyDescent="0.35">
      <c r="P113" s="89"/>
      <c r="Q113" s="89"/>
      <c r="R113" s="89"/>
      <c r="S113" s="89"/>
      <c r="T113" s="89"/>
      <c r="U113" s="89"/>
      <c r="V113" s="89"/>
      <c r="W113" s="89"/>
    </row>
    <row r="114" spans="16:23" x14ac:dyDescent="0.35">
      <c r="P114" s="89"/>
      <c r="Q114" s="89"/>
      <c r="R114" s="89"/>
      <c r="S114" s="89"/>
      <c r="T114" s="89"/>
      <c r="U114" s="89"/>
      <c r="V114" s="89"/>
      <c r="W114" s="89"/>
    </row>
    <row r="115" spans="16:23" x14ac:dyDescent="0.35">
      <c r="P115" s="89"/>
      <c r="Q115" s="89"/>
      <c r="R115" s="89"/>
      <c r="S115" s="89"/>
      <c r="T115" s="89"/>
      <c r="U115" s="89"/>
      <c r="V115" s="89"/>
      <c r="W115" s="89"/>
    </row>
    <row r="116" spans="16:23" x14ac:dyDescent="0.35">
      <c r="P116" s="89"/>
      <c r="Q116" s="89"/>
      <c r="R116" s="89"/>
      <c r="S116" s="89"/>
      <c r="T116" s="89"/>
      <c r="U116" s="89"/>
      <c r="V116" s="89"/>
      <c r="W116" s="89"/>
    </row>
    <row r="117" spans="16:23" x14ac:dyDescent="0.35">
      <c r="P117" s="89"/>
      <c r="Q117" s="89"/>
      <c r="R117" s="89"/>
      <c r="S117" s="89"/>
      <c r="T117" s="89"/>
      <c r="U117" s="89"/>
      <c r="V117" s="89"/>
      <c r="W117" s="89"/>
    </row>
    <row r="118" spans="16:23" x14ac:dyDescent="0.35">
      <c r="P118" s="89"/>
      <c r="Q118" s="89"/>
      <c r="R118" s="89"/>
      <c r="S118" s="89"/>
      <c r="T118" s="89"/>
      <c r="U118" s="89"/>
      <c r="V118" s="89"/>
      <c r="W118" s="89"/>
    </row>
    <row r="119" spans="16:23" x14ac:dyDescent="0.35">
      <c r="P119" s="89"/>
      <c r="Q119" s="89"/>
      <c r="R119" s="89"/>
      <c r="S119" s="89"/>
      <c r="T119" s="89"/>
      <c r="U119" s="89"/>
      <c r="V119" s="89"/>
      <c r="W119" s="89"/>
    </row>
    <row r="120" spans="16:23" x14ac:dyDescent="0.35">
      <c r="P120" s="89"/>
      <c r="Q120" s="89"/>
      <c r="R120" s="89"/>
      <c r="S120" s="89"/>
      <c r="T120" s="89"/>
      <c r="U120" s="89"/>
      <c r="V120" s="89"/>
      <c r="W120" s="89"/>
    </row>
    <row r="121" spans="16:23" x14ac:dyDescent="0.35">
      <c r="P121" s="89"/>
      <c r="Q121" s="89"/>
      <c r="R121" s="89"/>
      <c r="S121" s="89"/>
      <c r="T121" s="89"/>
      <c r="U121" s="89"/>
      <c r="V121" s="89"/>
      <c r="W121" s="89"/>
    </row>
    <row r="122" spans="16:23" x14ac:dyDescent="0.35">
      <c r="P122" s="89"/>
      <c r="Q122" s="89"/>
      <c r="R122" s="89"/>
      <c r="S122" s="89"/>
      <c r="T122" s="89"/>
      <c r="U122" s="89"/>
      <c r="V122" s="89"/>
      <c r="W122" s="89"/>
    </row>
    <row r="123" spans="16:23" x14ac:dyDescent="0.35">
      <c r="P123" s="89"/>
      <c r="Q123" s="89"/>
      <c r="R123" s="89"/>
      <c r="S123" s="89"/>
      <c r="T123" s="89"/>
      <c r="U123" s="89"/>
      <c r="V123" s="89"/>
      <c r="W123" s="89"/>
    </row>
    <row r="124" spans="16:23" x14ac:dyDescent="0.35">
      <c r="P124" s="89"/>
      <c r="Q124" s="89"/>
      <c r="R124" s="89"/>
      <c r="S124" s="89"/>
      <c r="T124" s="89"/>
      <c r="U124" s="89"/>
      <c r="V124" s="89"/>
      <c r="W124" s="89"/>
    </row>
    <row r="125" spans="16:23" x14ac:dyDescent="0.35">
      <c r="P125" s="89"/>
      <c r="Q125" s="89"/>
      <c r="R125" s="89"/>
      <c r="S125" s="89"/>
      <c r="T125" s="89"/>
      <c r="U125" s="89"/>
      <c r="V125" s="89"/>
      <c r="W125" s="89"/>
    </row>
    <row r="126" spans="16:23" x14ac:dyDescent="0.35">
      <c r="P126" s="89"/>
      <c r="Q126" s="89"/>
      <c r="R126" s="89"/>
      <c r="S126" s="89"/>
      <c r="T126" s="89"/>
      <c r="U126" s="89"/>
      <c r="V126" s="89"/>
      <c r="W126" s="89"/>
    </row>
    <row r="127" spans="16:23" x14ac:dyDescent="0.35">
      <c r="P127" s="89"/>
      <c r="Q127" s="89"/>
      <c r="R127" s="89"/>
      <c r="S127" s="89"/>
      <c r="T127" s="89"/>
      <c r="U127" s="89"/>
      <c r="V127" s="89"/>
      <c r="W127" s="89"/>
    </row>
    <row r="128" spans="16:23" x14ac:dyDescent="0.35">
      <c r="P128" s="89"/>
      <c r="Q128" s="89"/>
      <c r="R128" s="89"/>
      <c r="S128" s="89"/>
      <c r="T128" s="89"/>
      <c r="U128" s="89"/>
      <c r="V128" s="89"/>
      <c r="W128" s="89"/>
    </row>
    <row r="129" spans="16:23" x14ac:dyDescent="0.35">
      <c r="P129" s="89"/>
      <c r="Q129" s="89"/>
      <c r="R129" s="89"/>
      <c r="S129" s="89"/>
      <c r="T129" s="89"/>
      <c r="U129" s="89"/>
      <c r="V129" s="89"/>
      <c r="W129" s="89"/>
    </row>
    <row r="130" spans="16:23" x14ac:dyDescent="0.35">
      <c r="P130" s="89"/>
      <c r="Q130" s="89"/>
      <c r="R130" s="89"/>
      <c r="S130" s="89"/>
      <c r="T130" s="89"/>
      <c r="U130" s="89"/>
      <c r="V130" s="89"/>
      <c r="W130" s="89"/>
    </row>
  </sheetData>
  <mergeCells count="5">
    <mergeCell ref="D5:F5"/>
    <mergeCell ref="D4:F4"/>
    <mergeCell ref="H5:J5"/>
    <mergeCell ref="H4:J4"/>
    <mergeCell ref="B2:J2"/>
  </mergeCells>
  <conditionalFormatting sqref="D5:F5">
    <cfRule type="expression" dxfId="3" priority="1">
      <formula>$H$5="Vanwege een nulwaarde is indexeren op dit jaartal niet mogelijk"</formula>
    </cfRule>
    <cfRule type="expression" dxfId="2" priority="2">
      <formula>$H$5="Vanwege een ontbrekende waarde is indexeren op dit jaartal niet mogelijk"</formula>
    </cfRule>
  </conditionalFormatting>
  <dataValidations count="1">
    <dataValidation type="list" allowBlank="1" showInputMessage="1" showErrorMessage="1" sqref="D5:F5" xr:uid="{00000000-0002-0000-0200-000000000000}">
      <formula1>$B$9:$B$83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'Verantwoording en toelichting'!$B$11:$B$28</xm:f>
          </x14:formula1>
          <xm:sqref>D4:F4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N144"/>
  <sheetViews>
    <sheetView zoomScale="90" zoomScaleNormal="90" workbookViewId="0"/>
  </sheetViews>
  <sheetFormatPr defaultRowHeight="14.5" x14ac:dyDescent="0.35"/>
  <cols>
    <col min="1" max="1" width="2.90625" customWidth="1"/>
    <col min="2" max="2" width="54.36328125" customWidth="1"/>
    <col min="3" max="3" width="3.54296875" style="74" customWidth="1"/>
    <col min="4" max="4" width="35.6328125" customWidth="1"/>
    <col min="5" max="5" width="3.54296875" customWidth="1"/>
    <col min="6" max="6" width="35.6328125" customWidth="1"/>
    <col min="7" max="7" width="3.54296875" customWidth="1"/>
    <col min="8" max="8" width="28.54296875" customWidth="1"/>
    <col min="9" max="9" width="3.54296875" customWidth="1"/>
    <col min="10" max="12" width="28.54296875" customWidth="1"/>
    <col min="25" max="26" width="9.08984375" style="89"/>
  </cols>
  <sheetData>
    <row r="2" spans="2:12" x14ac:dyDescent="0.35">
      <c r="B2" s="177" t="s">
        <v>173</v>
      </c>
      <c r="C2" s="177"/>
      <c r="D2" s="177"/>
      <c r="E2" s="177"/>
      <c r="F2" s="177"/>
      <c r="G2" s="177"/>
      <c r="H2" s="177"/>
      <c r="I2" s="177"/>
      <c r="J2" s="177"/>
    </row>
    <row r="4" spans="2:12" ht="18.5" x14ac:dyDescent="0.45">
      <c r="B4" s="84" t="s">
        <v>59</v>
      </c>
      <c r="C4" s="84"/>
      <c r="D4" s="175" t="s">
        <v>144</v>
      </c>
      <c r="E4" s="175"/>
      <c r="F4" s="175"/>
      <c r="G4" s="83"/>
      <c r="H4" s="175"/>
      <c r="I4" s="175"/>
      <c r="J4" s="175"/>
    </row>
    <row r="5" spans="2:12" ht="18.5" x14ac:dyDescent="0.45">
      <c r="B5" s="84" t="s">
        <v>62</v>
      </c>
      <c r="C5" s="84"/>
      <c r="D5" s="175" t="s">
        <v>61</v>
      </c>
      <c r="E5" s="175"/>
      <c r="F5" s="175"/>
      <c r="G5" s="83"/>
      <c r="H5" s="178" t="s">
        <v>94</v>
      </c>
      <c r="I5" s="175"/>
      <c r="J5" s="175"/>
    </row>
    <row r="6" spans="2:12" ht="18.5" x14ac:dyDescent="0.45">
      <c r="B6" s="84" t="s">
        <v>64</v>
      </c>
      <c r="C6" s="84"/>
      <c r="D6" s="175">
        <v>2005</v>
      </c>
      <c r="E6" s="175"/>
      <c r="F6" s="175"/>
      <c r="G6" s="83"/>
      <c r="H6" s="176" t="str">
        <f>IF(D5="Indexcijfers",IF(VLOOKUP($D$6,$B$35:$D$154,3,FALSE)="","Vanwege een ontbrekende waarde is indexeren op dit jaartal niet mogelijk",IF(VLOOKUP($D$6,$B$35:$D$154,3,FALSE)=0,"Vanwege een nulwaarde is indexeren op dit jaartal niet mogelijk","")),"")</f>
        <v/>
      </c>
      <c r="I6" s="176"/>
      <c r="J6" s="176"/>
      <c r="L6" s="139"/>
    </row>
    <row r="7" spans="2:12" ht="18.5" x14ac:dyDescent="0.45">
      <c r="B7" s="84" t="s">
        <v>65</v>
      </c>
      <c r="C7" s="84"/>
      <c r="D7" s="175" t="s">
        <v>184</v>
      </c>
      <c r="E7" s="175"/>
      <c r="F7" s="175"/>
      <c r="G7" s="83"/>
      <c r="H7" s="179"/>
      <c r="I7" s="179"/>
      <c r="J7" s="179"/>
    </row>
    <row r="8" spans="2:12" x14ac:dyDescent="0.35">
      <c r="D8" s="75"/>
      <c r="E8" s="75"/>
    </row>
    <row r="9" spans="2:12" x14ac:dyDescent="0.35">
      <c r="D9" s="75"/>
      <c r="E9" s="75"/>
    </row>
    <row r="10" spans="2:12" x14ac:dyDescent="0.35">
      <c r="D10" s="75"/>
      <c r="E10" s="75"/>
    </row>
    <row r="11" spans="2:12" x14ac:dyDescent="0.35">
      <c r="D11" s="75"/>
      <c r="E11" s="75"/>
    </row>
    <row r="12" spans="2:12" x14ac:dyDescent="0.35">
      <c r="D12" s="75"/>
      <c r="E12" s="75"/>
    </row>
    <row r="13" spans="2:12" x14ac:dyDescent="0.35">
      <c r="D13" s="75"/>
      <c r="E13" s="75"/>
    </row>
    <row r="14" spans="2:12" x14ac:dyDescent="0.35">
      <c r="D14" s="75"/>
      <c r="E14" s="75"/>
    </row>
    <row r="15" spans="2:12" x14ac:dyDescent="0.35">
      <c r="D15" s="75"/>
      <c r="E15" s="75"/>
    </row>
    <row r="16" spans="2:12" x14ac:dyDescent="0.35">
      <c r="D16" s="75"/>
      <c r="E16" s="75"/>
    </row>
    <row r="17" spans="4:5" x14ac:dyDescent="0.35">
      <c r="D17" s="75"/>
      <c r="E17" s="75"/>
    </row>
    <row r="18" spans="4:5" x14ac:dyDescent="0.35">
      <c r="D18" s="75"/>
      <c r="E18" s="75"/>
    </row>
    <row r="19" spans="4:5" x14ac:dyDescent="0.35">
      <c r="D19" s="75"/>
      <c r="E19" s="75"/>
    </row>
    <row r="20" spans="4:5" x14ac:dyDescent="0.35">
      <c r="D20" s="75"/>
      <c r="E20" s="75"/>
    </row>
    <row r="21" spans="4:5" x14ac:dyDescent="0.35">
      <c r="D21" s="75"/>
      <c r="E21" s="75"/>
    </row>
    <row r="22" spans="4:5" x14ac:dyDescent="0.35">
      <c r="D22" s="75"/>
      <c r="E22" s="75"/>
    </row>
    <row r="23" spans="4:5" x14ac:dyDescent="0.35">
      <c r="D23" s="75"/>
      <c r="E23" s="75"/>
    </row>
    <row r="24" spans="4:5" x14ac:dyDescent="0.35">
      <c r="D24" s="75"/>
      <c r="E24" s="75"/>
    </row>
    <row r="25" spans="4:5" x14ac:dyDescent="0.35">
      <c r="D25" s="75"/>
      <c r="E25" s="75"/>
    </row>
    <row r="26" spans="4:5" x14ac:dyDescent="0.35">
      <c r="D26" s="75"/>
      <c r="E26" s="75"/>
    </row>
    <row r="27" spans="4:5" x14ac:dyDescent="0.35">
      <c r="D27" s="75"/>
      <c r="E27" s="75"/>
    </row>
    <row r="28" spans="4:5" x14ac:dyDescent="0.35">
      <c r="D28" s="75"/>
      <c r="E28" s="75"/>
    </row>
    <row r="29" spans="4:5" x14ac:dyDescent="0.35">
      <c r="D29" s="75"/>
      <c r="E29" s="75"/>
    </row>
    <row r="30" spans="4:5" x14ac:dyDescent="0.35">
      <c r="D30" s="75"/>
      <c r="E30" s="75"/>
    </row>
    <row r="31" spans="4:5" x14ac:dyDescent="0.35">
      <c r="D31" s="75"/>
      <c r="E31" s="75"/>
    </row>
    <row r="32" spans="4:5" x14ac:dyDescent="0.35">
      <c r="D32" s="75"/>
      <c r="E32" s="75"/>
    </row>
    <row r="33" spans="2:36" x14ac:dyDescent="0.35">
      <c r="D33" s="75"/>
      <c r="E33" s="75"/>
    </row>
    <row r="34" spans="2:36" s="161" customFormat="1" x14ac:dyDescent="0.35">
      <c r="C34" s="162"/>
      <c r="D34" s="163"/>
      <c r="E34" s="163"/>
    </row>
    <row r="35" spans="2:36" s="88" customFormat="1" ht="15" customHeight="1" x14ac:dyDescent="0.35">
      <c r="B35" s="181" t="s">
        <v>0</v>
      </c>
      <c r="C35" s="182"/>
      <c r="D35" s="181" t="s">
        <v>61</v>
      </c>
      <c r="E35" s="183"/>
      <c r="F35" s="184" t="str">
        <f>CONCATENATE("Indexcijfers",CHAR(10),"(",D6,"=100)")</f>
        <v>Indexcijfers
(2005=100)</v>
      </c>
      <c r="G35" s="185"/>
      <c r="H35" s="184" t="str">
        <f>IF(OR($D$4="11. Brutorecette (gulden)",$D$4="12. Brutorecette (€)"),"Absolute waardes met inflatiecorrectie","")</f>
        <v>Absolute waardes met inflatiecorrectie</v>
      </c>
      <c r="I35" s="184"/>
      <c r="J35" s="184" t="str">
        <f>IF(OR($D$4="11. Brutorecette (gulden)",$D$4="12. Brutorecette (€)"),CONCATENATE("Indexcijfers met inflatiecorrectie",CHAR(10),"(",$D$6,"=100)"),"")</f>
        <v>Indexcijfers met inflatiecorrectie
(2005=100)</v>
      </c>
      <c r="K35" s="184" t="s">
        <v>63</v>
      </c>
      <c r="L35" s="184"/>
      <c r="M35" s="185"/>
      <c r="N35" s="185"/>
      <c r="O35" s="185"/>
      <c r="P35" s="185"/>
      <c r="Q35" s="185"/>
      <c r="R35" s="185"/>
      <c r="S35" s="185"/>
      <c r="T35" s="185"/>
      <c r="U35" s="185"/>
      <c r="V35" s="185"/>
      <c r="W35" s="185"/>
      <c r="X35" s="185"/>
      <c r="Y35" s="185"/>
      <c r="Z35" s="186"/>
      <c r="AA35" s="185"/>
      <c r="AB35" s="185"/>
      <c r="AC35" s="185"/>
      <c r="AD35" s="185"/>
      <c r="AE35" s="185"/>
      <c r="AF35" s="185"/>
      <c r="AG35" s="185"/>
      <c r="AH35" s="185"/>
      <c r="AI35" s="185"/>
      <c r="AJ35" s="185"/>
    </row>
    <row r="36" spans="2:36" s="88" customFormat="1" ht="15" customHeight="1" x14ac:dyDescent="0.35">
      <c r="B36" s="187">
        <v>1946</v>
      </c>
      <c r="C36" s="182"/>
      <c r="D36" s="188" t="str">
        <f>IF(ISBLANK(VLOOKUP(B36,'Historische bioscoopcijfers'!$B$5:$AD$84,(MATCH($D$4,'Historische bioscoopcijfers'!$8:$8,0))-1)),"",VLOOKUP(B36,'Historische bioscoopcijfers'!$B$5:$AD$84,(MATCH($D$4,'Historische bioscoopcijfers'!$8:$8,0))-1))</f>
        <v/>
      </c>
      <c r="E36" s="183"/>
      <c r="F36" s="189" t="str">
        <f>IF(OR(D36="",OR(VLOOKUP($D$6,$B$35:$D$154,3,FALSE)="",VLOOKUP($D$6,$B$35:$D$154,3,FALSE)=0)),"",D36/(VLOOKUP($D$6,$B$35:$D$154,3,FALSE))*100)</f>
        <v/>
      </c>
      <c r="G36" s="185"/>
      <c r="H36" s="182" t="str">
        <f>IF(D36="","",IF(OR($D$4="11. Brutorecette (gulden)",$D$4="12. Brutorecette (€)"),$D36/$Z36,""))</f>
        <v/>
      </c>
      <c r="I36" s="184"/>
      <c r="J36" s="189" t="str">
        <f>IF(OR(D36="",VLOOKUP($D$6,$B$35:$K$154,7,FALSE)=""),"",IF(OR($D$4="11. Brutorecette (gulden)",$D$4="12. Brutorecette (€)"),H36/(VLOOKUP($D$6,$B$35:$K$154,7,FALSE))*100,""))</f>
        <v/>
      </c>
      <c r="K36" s="190" t="str">
        <f>IF($D$5="Absolute waardes",IF(AND(OR($D$4="11. Brutorecette (gulden)",$D$4="12. Brutorecette (€)"),$D$7="Ja"),H36,D36),IF(AND(OR($D$4="11. Brutorecette (gulden)",$D$4="12. Brutorecette (€)"),$D$7="Ja"),J36,F36))</f>
        <v/>
      </c>
      <c r="L36" s="184"/>
      <c r="M36" s="185"/>
      <c r="N36" s="185"/>
      <c r="O36" s="185"/>
      <c r="P36" s="185"/>
      <c r="Q36" s="185"/>
      <c r="R36" s="185"/>
      <c r="S36" s="185"/>
      <c r="T36" s="185"/>
      <c r="U36" s="185"/>
      <c r="V36" s="185"/>
      <c r="W36" s="185"/>
      <c r="X36" s="185"/>
      <c r="Y36" s="185">
        <v>9.1</v>
      </c>
      <c r="Z36" s="186">
        <f>IF(OR($D$4="11. Brutorecette (gulden)",$D$4="12. Brutorecette (€)"),IF($B36=$D$6,1,IF($B36&gt;$D$6,Z35*((100+$Y36)/100),Z37*100/(100+$Y37))),"")</f>
        <v>0.10586743120627247</v>
      </c>
      <c r="AA36" s="185"/>
      <c r="AB36" s="185"/>
      <c r="AC36" s="185"/>
      <c r="AD36" s="185"/>
      <c r="AE36" s="185"/>
      <c r="AF36" s="185"/>
      <c r="AG36" s="185"/>
      <c r="AH36" s="185"/>
      <c r="AI36" s="185"/>
      <c r="AJ36" s="185"/>
    </row>
    <row r="37" spans="2:36" s="88" customFormat="1" ht="15" customHeight="1" x14ac:dyDescent="0.35">
      <c r="B37" s="187">
        <v>1947</v>
      </c>
      <c r="C37" s="182"/>
      <c r="D37" s="188">
        <f>IF(ISBLANK(VLOOKUP(B37,'Historische bioscoopcijfers'!$B$5:$AD$84,(MATCH($D$4,'Historische bioscoopcijfers'!$8:$8,0))-1)),"",VLOOKUP(B37,'Historische bioscoopcijfers'!$B$5:$AD$84,(MATCH($D$4,'Historische bioscoopcijfers'!$8:$8,0))-1))</f>
        <v>28134373.397588611</v>
      </c>
      <c r="E37" s="183"/>
      <c r="F37" s="189">
        <f>IF(OR(D37="",OR(VLOOKUP($D$6,$B$35:$D$154,3,FALSE)="",VLOOKUP($D$6,$B$35:$D$154,3,FALSE)=0)),"",D37/(VLOOKUP($D$6,$B$35:$D$154,3,FALSE))*100)</f>
        <v>20.809447779281516</v>
      </c>
      <c r="G37" s="185"/>
      <c r="H37" s="182">
        <f t="shared" ref="H37:H100" si="0">IF(D37="","",IF(OR($D$4="11. Brutorecette (gulden)",$D$4="12. Brutorecette (€)"),$D37/$Z37,""))</f>
        <v>256516388.17835504</v>
      </c>
      <c r="I37" s="184"/>
      <c r="J37" s="189">
        <f t="shared" ref="J37:J100" si="1">IF(OR(D37="",VLOOKUP($D$6,$B$35:$K$154,7,FALSE)=""),"",IF(OR($D$4="11. Brutorecette (gulden)",$D$4="12. Brutorecette (€)"),H37/(VLOOKUP($D$6,$B$35:$K$154,7,FALSE))*100,""))</f>
        <v>189.73105634493717</v>
      </c>
      <c r="K37" s="190">
        <f t="shared" ref="K37:K100" si="2">IF($D$5="Absolute waardes",IF(AND(OR($D$4="11. Brutorecette (gulden)",$D$4="12. Brutorecette (€)"),$D$7="Ja"),H37,D37),IF(AND(OR($D$4="11. Brutorecette (gulden)",$D$4="12. Brutorecette (€)"),$D$7="Ja"),J37,F37))</f>
        <v>256516388.17835504</v>
      </c>
      <c r="L37" s="184"/>
      <c r="M37" s="185"/>
      <c r="N37" s="185"/>
      <c r="O37" s="185"/>
      <c r="P37" s="185"/>
      <c r="Q37" s="185"/>
      <c r="R37" s="185"/>
      <c r="S37" s="185"/>
      <c r="T37" s="185"/>
      <c r="U37" s="185"/>
      <c r="V37" s="185"/>
      <c r="W37" s="185"/>
      <c r="X37" s="185"/>
      <c r="Y37" s="185">
        <v>3.6</v>
      </c>
      <c r="Z37" s="186">
        <f>IF(OR($D$4="11. Brutorecette (gulden)",$D$4="12. Brutorecette (€)"),IF($B37=$D$6,1,IF($B37&gt;$D$6,Z36*((100+$Y37)/100),Z38*100/(100+$Y38))),"")</f>
        <v>0.10967865872969827</v>
      </c>
      <c r="AA37" s="185"/>
      <c r="AB37" s="185"/>
      <c r="AC37" s="185"/>
      <c r="AD37" s="185"/>
      <c r="AE37" s="185"/>
      <c r="AF37" s="185"/>
      <c r="AG37" s="185"/>
      <c r="AH37" s="185"/>
      <c r="AI37" s="185"/>
      <c r="AJ37" s="185"/>
    </row>
    <row r="38" spans="2:36" s="88" customFormat="1" ht="15" customHeight="1" x14ac:dyDescent="0.35">
      <c r="B38" s="187">
        <v>1948</v>
      </c>
      <c r="C38" s="182"/>
      <c r="D38" s="188">
        <f>IF(ISBLANK(VLOOKUP(B38,'Historische bioscoopcijfers'!$B$5:$AD$84,(MATCH($D$4,'Historische bioscoopcijfers'!$8:$8,0))-1)),"",VLOOKUP(B38,'Historische bioscoopcijfers'!$B$5:$AD$84,(MATCH($D$4,'Historische bioscoopcijfers'!$8:$8,0))-1))</f>
        <v>23596571.236687221</v>
      </c>
      <c r="E38" s="183"/>
      <c r="F38" s="189">
        <f t="shared" ref="F38:F101" si="3">IF(OR(D38="",OR(VLOOKUP($D$6,$B$35:$D$154,3,FALSE)="",VLOOKUP($D$6,$B$35:$D$154,3,FALSE)=0)),"",D38/(VLOOKUP($D$6,$B$35:$D$154,3,FALSE))*100)</f>
        <v>17.453085234236109</v>
      </c>
      <c r="G38" s="185"/>
      <c r="H38" s="182">
        <f t="shared" si="0"/>
        <v>207867417.56700113</v>
      </c>
      <c r="I38" s="184"/>
      <c r="J38" s="189">
        <f t="shared" si="1"/>
        <v>153.74808991642095</v>
      </c>
      <c r="K38" s="190">
        <f t="shared" si="2"/>
        <v>207867417.56700113</v>
      </c>
      <c r="L38" s="184"/>
      <c r="M38" s="185"/>
      <c r="N38" s="185"/>
      <c r="O38" s="185"/>
      <c r="P38" s="185"/>
      <c r="Q38" s="185"/>
      <c r="R38" s="185"/>
      <c r="S38" s="185"/>
      <c r="T38" s="185"/>
      <c r="U38" s="185"/>
      <c r="V38" s="185"/>
      <c r="W38" s="185"/>
      <c r="X38" s="185"/>
      <c r="Y38" s="185">
        <v>3.5</v>
      </c>
      <c r="Z38" s="186">
        <f>IF(OR($D$4="11. Brutorecette (gulden)",$D$4="12. Brutorecette (€)"),IF($B38=$D$6,1,IF($B38&gt;$D$6,Z37*((100+$Y38)/100),Z39*100/(100+$Y39))),"")</f>
        <v>0.11351741178523771</v>
      </c>
      <c r="AA38" s="185"/>
      <c r="AB38" s="185"/>
      <c r="AC38" s="185"/>
      <c r="AD38" s="185"/>
      <c r="AE38" s="185"/>
      <c r="AF38" s="185"/>
      <c r="AG38" s="185"/>
      <c r="AH38" s="185"/>
      <c r="AI38" s="185"/>
      <c r="AJ38" s="185"/>
    </row>
    <row r="39" spans="2:36" s="88" customFormat="1" ht="15" customHeight="1" x14ac:dyDescent="0.35">
      <c r="B39" s="187">
        <v>1949</v>
      </c>
      <c r="C39" s="182"/>
      <c r="D39" s="188" t="str">
        <f>IF(ISBLANK(VLOOKUP(B39,'Historische bioscoopcijfers'!$B$5:$AD$84,(MATCH($D$4,'Historische bioscoopcijfers'!$8:$8,0))-1)),"",VLOOKUP(B39,'Historische bioscoopcijfers'!$B$5:$AD$84,(MATCH($D$4,'Historische bioscoopcijfers'!$8:$8,0))-1))</f>
        <v/>
      </c>
      <c r="E39" s="183"/>
      <c r="F39" s="189" t="str">
        <f t="shared" si="3"/>
        <v/>
      </c>
      <c r="G39" s="185"/>
      <c r="H39" s="182" t="str">
        <f t="shared" si="0"/>
        <v/>
      </c>
      <c r="I39" s="184"/>
      <c r="J39" s="189" t="str">
        <f t="shared" si="1"/>
        <v/>
      </c>
      <c r="K39" s="190" t="str">
        <f t="shared" si="2"/>
        <v/>
      </c>
      <c r="L39" s="184"/>
      <c r="M39" s="185"/>
      <c r="N39" s="185"/>
      <c r="O39" s="185"/>
      <c r="P39" s="185"/>
      <c r="Q39" s="185"/>
      <c r="R39" s="185"/>
      <c r="S39" s="185"/>
      <c r="T39" s="185"/>
      <c r="U39" s="185"/>
      <c r="V39" s="185"/>
      <c r="W39" s="185"/>
      <c r="X39" s="185"/>
      <c r="Y39" s="185">
        <v>6.3</v>
      </c>
      <c r="Z39" s="186">
        <f t="shared" ref="Z39:Z102" si="4">IF(OR($D$4="11. Brutorecette (gulden)",$D$4="12. Brutorecette (€)"),IF($B39=$D$6,1,IF($B39&gt;$D$6,Z38*((100+$Y39)/100),Z40*100/(100+$Y40))),"")</f>
        <v>0.12066900872770768</v>
      </c>
      <c r="AA39" s="185"/>
      <c r="AB39" s="185"/>
      <c r="AC39" s="185"/>
      <c r="AD39" s="185"/>
      <c r="AE39" s="185"/>
      <c r="AF39" s="185"/>
      <c r="AG39" s="185"/>
      <c r="AH39" s="185"/>
      <c r="AI39" s="185"/>
      <c r="AJ39" s="185"/>
    </row>
    <row r="40" spans="2:36" s="88" customFormat="1" ht="15" customHeight="1" x14ac:dyDescent="0.35">
      <c r="B40" s="187">
        <v>1950</v>
      </c>
      <c r="C40" s="182"/>
      <c r="D40" s="188" t="str">
        <f>IF(ISBLANK(VLOOKUP(B40,'Historische bioscoopcijfers'!$B$5:$AD$84,(MATCH($D$4,'Historische bioscoopcijfers'!$8:$8,0))-1)),"",VLOOKUP(B40,'Historische bioscoopcijfers'!$B$5:$AD$84,(MATCH($D$4,'Historische bioscoopcijfers'!$8:$8,0))-1))</f>
        <v/>
      </c>
      <c r="E40" s="183"/>
      <c r="F40" s="189" t="str">
        <f t="shared" si="3"/>
        <v/>
      </c>
      <c r="G40" s="185"/>
      <c r="H40" s="182" t="str">
        <f t="shared" si="0"/>
        <v/>
      </c>
      <c r="I40" s="184"/>
      <c r="J40" s="189" t="str">
        <f t="shared" si="1"/>
        <v/>
      </c>
      <c r="K40" s="190" t="str">
        <f t="shared" si="2"/>
        <v/>
      </c>
      <c r="L40" s="184"/>
      <c r="M40" s="185"/>
      <c r="N40" s="185"/>
      <c r="O40" s="185"/>
      <c r="P40" s="185"/>
      <c r="Q40" s="185"/>
      <c r="R40" s="185"/>
      <c r="S40" s="185"/>
      <c r="T40" s="185"/>
      <c r="U40" s="185"/>
      <c r="V40" s="185"/>
      <c r="W40" s="185"/>
      <c r="X40" s="185"/>
      <c r="Y40" s="185">
        <v>9.1</v>
      </c>
      <c r="Z40" s="186">
        <f t="shared" si="4"/>
        <v>0.13164988852192908</v>
      </c>
      <c r="AA40" s="185"/>
      <c r="AB40" s="185"/>
      <c r="AC40" s="185"/>
      <c r="AD40" s="185"/>
      <c r="AE40" s="185"/>
      <c r="AF40" s="185"/>
      <c r="AG40" s="185"/>
      <c r="AH40" s="185"/>
      <c r="AI40" s="185"/>
      <c r="AJ40" s="185"/>
    </row>
    <row r="41" spans="2:36" s="88" customFormat="1" ht="15" customHeight="1" x14ac:dyDescent="0.35">
      <c r="B41" s="187">
        <v>1951</v>
      </c>
      <c r="C41" s="182"/>
      <c r="D41" s="188">
        <f>IF(ISBLANK(VLOOKUP(B41,'Historische bioscoopcijfers'!$B$5:$AD$84,(MATCH($D$4,'Historische bioscoopcijfers'!$8:$8,0))-1)),"",VLOOKUP(B41,'Historische bioscoopcijfers'!$B$5:$AD$84,(MATCH($D$4,'Historische bioscoopcijfers'!$8:$8,0))-1))</f>
        <v>24957911.884957638</v>
      </c>
      <c r="E41" s="183"/>
      <c r="F41" s="189">
        <f t="shared" si="3"/>
        <v>18.459993997749731</v>
      </c>
      <c r="G41" s="185"/>
      <c r="H41" s="182">
        <f t="shared" si="0"/>
        <v>172972553.71005791</v>
      </c>
      <c r="I41" s="184"/>
      <c r="J41" s="189">
        <f t="shared" si="1"/>
        <v>127.93827937134461</v>
      </c>
      <c r="K41" s="190">
        <f t="shared" si="2"/>
        <v>172972553.71005791</v>
      </c>
      <c r="L41" s="184"/>
      <c r="M41" s="185"/>
      <c r="N41" s="185"/>
      <c r="O41" s="185"/>
      <c r="P41" s="185"/>
      <c r="Q41" s="185"/>
      <c r="R41" s="185"/>
      <c r="S41" s="185"/>
      <c r="T41" s="185"/>
      <c r="U41" s="185"/>
      <c r="V41" s="185"/>
      <c r="W41" s="185"/>
      <c r="X41" s="185"/>
      <c r="Y41" s="185">
        <v>9.6</v>
      </c>
      <c r="Z41" s="186">
        <f t="shared" si="4"/>
        <v>0.14428827782003428</v>
      </c>
      <c r="AA41" s="185"/>
      <c r="AB41" s="185"/>
      <c r="AC41" s="185"/>
      <c r="AD41" s="185"/>
      <c r="AE41" s="185"/>
      <c r="AF41" s="185"/>
      <c r="AG41" s="185"/>
      <c r="AH41" s="185"/>
      <c r="AI41" s="185"/>
      <c r="AJ41" s="185"/>
    </row>
    <row r="42" spans="2:36" s="88" customFormat="1" ht="15" customHeight="1" x14ac:dyDescent="0.35">
      <c r="B42" s="187">
        <v>1952</v>
      </c>
      <c r="C42" s="182"/>
      <c r="D42" s="188">
        <f>IF(ISBLANK(VLOOKUP(B42,'Historische bioscoopcijfers'!$B$5:$AD$84,(MATCH($D$4,'Historische bioscoopcijfers'!$8:$8,0))-1)),"",VLOOKUP(B42,'Historische bioscoopcijfers'!$B$5:$AD$84,(MATCH($D$4,'Historische bioscoopcijfers'!$8:$8,0))-1))</f>
        <v>26092362.425182987</v>
      </c>
      <c r="E42" s="183"/>
      <c r="F42" s="189">
        <f t="shared" si="3"/>
        <v>19.299084634011084</v>
      </c>
      <c r="G42" s="185"/>
      <c r="H42" s="182">
        <f t="shared" si="0"/>
        <v>180834942.51506054</v>
      </c>
      <c r="I42" s="184"/>
      <c r="J42" s="189">
        <f t="shared" si="1"/>
        <v>133.75365570640574</v>
      </c>
      <c r="K42" s="190">
        <f t="shared" si="2"/>
        <v>180834942.51506054</v>
      </c>
      <c r="L42" s="184"/>
      <c r="M42" s="185"/>
      <c r="N42" s="185"/>
      <c r="O42" s="185"/>
      <c r="P42" s="185"/>
      <c r="Q42" s="185"/>
      <c r="R42" s="185"/>
      <c r="S42" s="185"/>
      <c r="T42" s="185"/>
      <c r="U42" s="185"/>
      <c r="V42" s="185"/>
      <c r="W42" s="185"/>
      <c r="X42" s="185"/>
      <c r="Y42" s="185">
        <v>0</v>
      </c>
      <c r="Z42" s="186">
        <f t="shared" si="4"/>
        <v>0.14428827782003428</v>
      </c>
      <c r="AA42" s="185"/>
      <c r="AB42" s="185"/>
      <c r="AC42" s="185"/>
      <c r="AD42" s="185"/>
      <c r="AE42" s="185"/>
      <c r="AF42" s="185"/>
      <c r="AG42" s="185"/>
      <c r="AH42" s="185"/>
      <c r="AI42" s="185"/>
      <c r="AJ42" s="185"/>
    </row>
    <row r="43" spans="2:36" s="88" customFormat="1" ht="15" customHeight="1" x14ac:dyDescent="0.35">
      <c r="B43" s="187">
        <v>1953</v>
      </c>
      <c r="C43" s="182"/>
      <c r="D43" s="188">
        <f>IF(ISBLANK(VLOOKUP(B43,'Historische bioscoopcijfers'!$B$5:$AD$84,(MATCH($D$4,'Historische bioscoopcijfers'!$8:$8,0))-1)),"",VLOOKUP(B43,'Historische bioscoopcijfers'!$B$5:$AD$84,(MATCH($D$4,'Historische bioscoopcijfers'!$8:$8,0))-1))</f>
        <v>26773032.749318194</v>
      </c>
      <c r="E43" s="183"/>
      <c r="F43" s="189">
        <f t="shared" si="3"/>
        <v>19.802539015767895</v>
      </c>
      <c r="G43" s="185"/>
      <c r="H43" s="182">
        <f t="shared" si="0"/>
        <v>185552375.79806212</v>
      </c>
      <c r="I43" s="184"/>
      <c r="J43" s="189">
        <f t="shared" si="1"/>
        <v>137.24288150744241</v>
      </c>
      <c r="K43" s="190">
        <f t="shared" si="2"/>
        <v>185552375.79806212</v>
      </c>
      <c r="L43" s="184"/>
      <c r="M43" s="185"/>
      <c r="N43" s="185"/>
      <c r="O43" s="185"/>
      <c r="P43" s="185"/>
      <c r="Q43" s="185"/>
      <c r="R43" s="185"/>
      <c r="S43" s="185"/>
      <c r="T43" s="185"/>
      <c r="U43" s="185"/>
      <c r="V43" s="185"/>
      <c r="W43" s="185"/>
      <c r="X43" s="185"/>
      <c r="Y43" s="185">
        <v>0</v>
      </c>
      <c r="Z43" s="186">
        <f t="shared" si="4"/>
        <v>0.14428827782003428</v>
      </c>
      <c r="AA43" s="185"/>
      <c r="AB43" s="185"/>
      <c r="AC43" s="185"/>
      <c r="AD43" s="185"/>
      <c r="AE43" s="185"/>
      <c r="AF43" s="185"/>
      <c r="AG43" s="185"/>
      <c r="AH43" s="185"/>
      <c r="AI43" s="185"/>
      <c r="AJ43" s="185"/>
    </row>
    <row r="44" spans="2:36" s="88" customFormat="1" ht="15" customHeight="1" x14ac:dyDescent="0.35">
      <c r="B44" s="187">
        <v>1954</v>
      </c>
      <c r="C44" s="182"/>
      <c r="D44" s="188">
        <f>IF(ISBLANK(VLOOKUP(B44,'Historische bioscoopcijfers'!$B$5:$AD$84,(MATCH($D$4,'Historische bioscoopcijfers'!$8:$8,0))-1)),"",VLOOKUP(B44,'Historische bioscoopcijfers'!$B$5:$AD$84,(MATCH($D$4,'Historische bioscoopcijfers'!$8:$8,0))-1))</f>
        <v>30403274.478039306</v>
      </c>
      <c r="E44" s="183"/>
      <c r="F44" s="189">
        <f t="shared" si="3"/>
        <v>22.48762905180422</v>
      </c>
      <c r="G44" s="185"/>
      <c r="H44" s="182">
        <f t="shared" si="0"/>
        <v>202607711.51352939</v>
      </c>
      <c r="I44" s="184"/>
      <c r="J44" s="189">
        <f t="shared" si="1"/>
        <v>149.85777478811346</v>
      </c>
      <c r="K44" s="190">
        <f t="shared" si="2"/>
        <v>202607711.51352939</v>
      </c>
      <c r="L44" s="184"/>
      <c r="M44" s="185"/>
      <c r="N44" s="185"/>
      <c r="O44" s="185"/>
      <c r="P44" s="185"/>
      <c r="Q44" s="185"/>
      <c r="R44" s="185"/>
      <c r="S44" s="185"/>
      <c r="T44" s="185"/>
      <c r="U44" s="185"/>
      <c r="V44" s="185"/>
      <c r="W44" s="185"/>
      <c r="X44" s="185"/>
      <c r="Y44" s="185">
        <v>4</v>
      </c>
      <c r="Z44" s="186">
        <f t="shared" si="4"/>
        <v>0.15005980893283566</v>
      </c>
      <c r="AA44" s="185"/>
      <c r="AB44" s="185"/>
      <c r="AC44" s="185"/>
      <c r="AD44" s="185"/>
      <c r="AE44" s="185"/>
      <c r="AF44" s="185"/>
      <c r="AG44" s="185"/>
      <c r="AH44" s="185"/>
      <c r="AI44" s="185"/>
      <c r="AJ44" s="185"/>
    </row>
    <row r="45" spans="2:36" s="88" customFormat="1" ht="15" customHeight="1" x14ac:dyDescent="0.35">
      <c r="B45" s="187">
        <v>1955</v>
      </c>
      <c r="C45" s="182"/>
      <c r="D45" s="188">
        <f>IF(ISBLANK(VLOOKUP(B45,'Historische bioscoopcijfers'!$B$5:$AD$84,(MATCH($D$4,'Historische bioscoopcijfers'!$8:$8,0))-1)),"",VLOOKUP(B45,'Historische bioscoopcijfers'!$B$5:$AD$84,(MATCH($D$4,'Historische bioscoopcijfers'!$8:$8,0))-1))</f>
        <v>33125955.77458014</v>
      </c>
      <c r="E45" s="183"/>
      <c r="F45" s="189">
        <f t="shared" si="3"/>
        <v>24.501446578831466</v>
      </c>
      <c r="G45" s="185"/>
      <c r="H45" s="182">
        <f t="shared" si="0"/>
        <v>216635609.1059078</v>
      </c>
      <c r="I45" s="184"/>
      <c r="J45" s="189">
        <f t="shared" si="1"/>
        <v>160.23343868780162</v>
      </c>
      <c r="K45" s="190">
        <f t="shared" si="2"/>
        <v>216635609.1059078</v>
      </c>
      <c r="L45" s="184"/>
      <c r="M45" s="185"/>
      <c r="N45" s="185"/>
      <c r="O45" s="185"/>
      <c r="P45" s="185"/>
      <c r="Q45" s="185"/>
      <c r="R45" s="185"/>
      <c r="S45" s="185"/>
      <c r="T45" s="185"/>
      <c r="U45" s="185"/>
      <c r="V45" s="185"/>
      <c r="W45" s="185"/>
      <c r="X45" s="185"/>
      <c r="Y45" s="185">
        <v>1.9</v>
      </c>
      <c r="Z45" s="186">
        <f t="shared" si="4"/>
        <v>0.15291094530255955</v>
      </c>
      <c r="AA45" s="185"/>
      <c r="AB45" s="185"/>
      <c r="AC45" s="185"/>
      <c r="AD45" s="185"/>
      <c r="AE45" s="185"/>
      <c r="AF45" s="185"/>
      <c r="AG45" s="185"/>
      <c r="AH45" s="185"/>
      <c r="AI45" s="185"/>
      <c r="AJ45" s="185"/>
    </row>
    <row r="46" spans="2:36" s="88" customFormat="1" ht="15" customHeight="1" x14ac:dyDescent="0.35">
      <c r="B46" s="187">
        <v>1956</v>
      </c>
      <c r="C46" s="182"/>
      <c r="D46" s="188">
        <f>IF(ISBLANK(VLOOKUP(B46,'Historische bioscoopcijfers'!$B$5:$AD$84,(MATCH($D$4,'Historische bioscoopcijfers'!$8:$8,0))-1)),"",VLOOKUP(B46,'Historische bioscoopcijfers'!$B$5:$AD$84,(MATCH($D$4,'Historische bioscoopcijfers'!$8:$8,0))-1))</f>
        <v>36756197.503301248</v>
      </c>
      <c r="E46" s="183"/>
      <c r="F46" s="189">
        <f t="shared" si="3"/>
        <v>27.186536614867784</v>
      </c>
      <c r="G46" s="185"/>
      <c r="H46" s="182">
        <f t="shared" si="0"/>
        <v>235894502.23262841</v>
      </c>
      <c r="I46" s="184"/>
      <c r="J46" s="189">
        <f t="shared" si="1"/>
        <v>174.47818212472515</v>
      </c>
      <c r="K46" s="190">
        <f t="shared" si="2"/>
        <v>235894502.23262841</v>
      </c>
      <c r="L46" s="184"/>
      <c r="M46" s="185"/>
      <c r="N46" s="185"/>
      <c r="O46" s="185"/>
      <c r="P46" s="185"/>
      <c r="Q46" s="185"/>
      <c r="R46" s="185"/>
      <c r="S46" s="185"/>
      <c r="T46" s="185"/>
      <c r="U46" s="185"/>
      <c r="V46" s="185"/>
      <c r="W46" s="185"/>
      <c r="X46" s="185"/>
      <c r="Y46" s="185">
        <v>1.9</v>
      </c>
      <c r="Z46" s="186">
        <f t="shared" si="4"/>
        <v>0.1558162532633082</v>
      </c>
      <c r="AA46" s="185"/>
      <c r="AB46" s="185"/>
      <c r="AC46" s="185"/>
      <c r="AD46" s="185"/>
      <c r="AE46" s="185"/>
      <c r="AF46" s="185"/>
      <c r="AG46" s="185"/>
      <c r="AH46" s="185"/>
      <c r="AI46" s="185"/>
      <c r="AJ46" s="185"/>
    </row>
    <row r="47" spans="2:36" s="88" customFormat="1" ht="15" customHeight="1" x14ac:dyDescent="0.35">
      <c r="B47" s="187">
        <v>1957</v>
      </c>
      <c r="C47" s="182"/>
      <c r="D47" s="188">
        <f>IF(ISBLANK(VLOOKUP(B47,'Historische bioscoopcijfers'!$B$5:$AD$84,(MATCH($D$4,'Historische bioscoopcijfers'!$8:$8,0))-1)),"",VLOOKUP(B47,'Historische bioscoopcijfers'!$B$5:$AD$84,(MATCH($D$4,'Historische bioscoopcijfers'!$8:$8,0))-1))</f>
        <v>36756197.503301248</v>
      </c>
      <c r="E47" s="183"/>
      <c r="F47" s="189">
        <f t="shared" si="3"/>
        <v>27.186536614867784</v>
      </c>
      <c r="G47" s="185"/>
      <c r="H47" s="182">
        <f t="shared" si="0"/>
        <v>221497185.19495624</v>
      </c>
      <c r="I47" s="184"/>
      <c r="J47" s="189">
        <f t="shared" si="1"/>
        <v>163.82927899035224</v>
      </c>
      <c r="K47" s="190">
        <f t="shared" si="2"/>
        <v>221497185.19495624</v>
      </c>
      <c r="L47" s="184"/>
      <c r="M47" s="185"/>
      <c r="N47" s="185"/>
      <c r="O47" s="185"/>
      <c r="P47" s="185"/>
      <c r="Q47" s="185"/>
      <c r="R47" s="185"/>
      <c r="S47" s="185"/>
      <c r="T47" s="185"/>
      <c r="U47" s="185"/>
      <c r="V47" s="185"/>
      <c r="W47" s="185"/>
      <c r="X47" s="185"/>
      <c r="Y47" s="185">
        <v>6.5</v>
      </c>
      <c r="Z47" s="186">
        <f t="shared" si="4"/>
        <v>0.16594430972542323</v>
      </c>
      <c r="AA47" s="185"/>
      <c r="AB47" s="185"/>
      <c r="AC47" s="185"/>
      <c r="AD47" s="185"/>
      <c r="AE47" s="185"/>
      <c r="AF47" s="185"/>
      <c r="AG47" s="185"/>
      <c r="AH47" s="185"/>
      <c r="AI47" s="185"/>
      <c r="AJ47" s="185"/>
    </row>
    <row r="48" spans="2:36" s="88" customFormat="1" ht="15" customHeight="1" x14ac:dyDescent="0.35">
      <c r="B48" s="187">
        <v>1958</v>
      </c>
      <c r="C48" s="182"/>
      <c r="D48" s="188">
        <f>IF(ISBLANK(VLOOKUP(B48,'Historische bioscoopcijfers'!$B$5:$AD$84,(MATCH($D$4,'Historische bioscoopcijfers'!$8:$8,0))-1)),"",VLOOKUP(B48,'Historische bioscoopcijfers'!$B$5:$AD$84,(MATCH($D$4,'Historische bioscoopcijfers'!$8:$8,0))-1))</f>
        <v>37209977.719391391</v>
      </c>
      <c r="E48" s="183"/>
      <c r="F48" s="189">
        <f t="shared" si="3"/>
        <v>27.52217286937233</v>
      </c>
      <c r="G48" s="185"/>
      <c r="H48" s="182">
        <f t="shared" si="0"/>
        <v>220483498.86480951</v>
      </c>
      <c r="I48" s="184"/>
      <c r="J48" s="189">
        <f t="shared" si="1"/>
        <v>163.07951099468158</v>
      </c>
      <c r="K48" s="190">
        <f t="shared" si="2"/>
        <v>220483498.86480951</v>
      </c>
      <c r="L48" s="184"/>
      <c r="M48" s="185"/>
      <c r="N48" s="185"/>
      <c r="O48" s="185"/>
      <c r="P48" s="185"/>
      <c r="Q48" s="185"/>
      <c r="R48" s="185"/>
      <c r="S48" s="185"/>
      <c r="T48" s="185"/>
      <c r="U48" s="185"/>
      <c r="V48" s="185"/>
      <c r="W48" s="185"/>
      <c r="X48" s="185"/>
      <c r="Y48" s="185">
        <v>1.7</v>
      </c>
      <c r="Z48" s="186">
        <f t="shared" si="4"/>
        <v>0.16876536299075542</v>
      </c>
      <c r="AA48" s="185"/>
      <c r="AB48" s="185"/>
      <c r="AC48" s="185"/>
      <c r="AD48" s="185"/>
      <c r="AE48" s="185"/>
      <c r="AF48" s="185"/>
      <c r="AG48" s="185"/>
      <c r="AH48" s="185"/>
      <c r="AI48" s="185"/>
      <c r="AJ48" s="185"/>
    </row>
    <row r="49" spans="2:36" s="88" customFormat="1" ht="15" customHeight="1" x14ac:dyDescent="0.35">
      <c r="B49" s="187">
        <v>1959</v>
      </c>
      <c r="C49" s="182"/>
      <c r="D49" s="188">
        <f>IF(ISBLANK(VLOOKUP(B49,'Historische bioscoopcijfers'!$B$5:$AD$84,(MATCH($D$4,'Historische bioscoopcijfers'!$8:$8,0))-1)),"",VLOOKUP(B49,'Historische bioscoopcijfers'!$B$5:$AD$84,(MATCH($D$4,'Historische bioscoopcijfers'!$8:$8,0))-1))</f>
        <v>32672175.558490001</v>
      </c>
      <c r="E49" s="183"/>
      <c r="F49" s="189">
        <f t="shared" si="3"/>
        <v>24.165810324326923</v>
      </c>
      <c r="G49" s="185"/>
      <c r="H49" s="182">
        <f t="shared" si="0"/>
        <v>191868451.23481694</v>
      </c>
      <c r="I49" s="184"/>
      <c r="J49" s="189">
        <f t="shared" si="1"/>
        <v>141.91453493699478</v>
      </c>
      <c r="K49" s="190">
        <f t="shared" si="2"/>
        <v>191868451.23481694</v>
      </c>
      <c r="L49" s="184"/>
      <c r="M49" s="185"/>
      <c r="N49" s="185"/>
      <c r="O49" s="185"/>
      <c r="P49" s="185"/>
      <c r="Q49" s="185"/>
      <c r="R49" s="185"/>
      <c r="S49" s="185"/>
      <c r="T49" s="185"/>
      <c r="U49" s="185"/>
      <c r="V49" s="185"/>
      <c r="W49" s="185"/>
      <c r="X49" s="185"/>
      <c r="Y49" s="185">
        <v>0.9</v>
      </c>
      <c r="Z49" s="186">
        <f t="shared" si="4"/>
        <v>0.17028425125767224</v>
      </c>
      <c r="AA49" s="185"/>
      <c r="AB49" s="185"/>
      <c r="AC49" s="185"/>
      <c r="AD49" s="185"/>
      <c r="AE49" s="185"/>
      <c r="AF49" s="185"/>
      <c r="AG49" s="185"/>
      <c r="AH49" s="185"/>
      <c r="AI49" s="185"/>
      <c r="AJ49" s="185"/>
    </row>
    <row r="50" spans="2:36" s="88" customFormat="1" ht="15" customHeight="1" x14ac:dyDescent="0.35">
      <c r="B50" s="187">
        <v>1960</v>
      </c>
      <c r="C50" s="182"/>
      <c r="D50" s="188">
        <f>IF(ISBLANK(VLOOKUP(B50,'Historische bioscoopcijfers'!$B$5:$AD$84,(MATCH($D$4,'Historische bioscoopcijfers'!$8:$8,0))-1)),"",VLOOKUP(B50,'Historische bioscoopcijfers'!$B$5:$AD$84,(MATCH($D$4,'Historische bioscoopcijfers'!$8:$8,0))-1))</f>
        <v>34033516.206760414</v>
      </c>
      <c r="E50" s="183"/>
      <c r="F50" s="189">
        <f t="shared" si="3"/>
        <v>25.172719087840544</v>
      </c>
      <c r="G50" s="185"/>
      <c r="H50" s="182">
        <f t="shared" si="0"/>
        <v>194988263.45001721</v>
      </c>
      <c r="I50" s="184"/>
      <c r="J50" s="189">
        <f t="shared" si="1"/>
        <v>144.22208835060445</v>
      </c>
      <c r="K50" s="190">
        <f t="shared" si="2"/>
        <v>194988263.45001721</v>
      </c>
      <c r="L50" s="184"/>
      <c r="M50" s="185"/>
      <c r="N50" s="185"/>
      <c r="O50" s="185"/>
      <c r="P50" s="185"/>
      <c r="Q50" s="185"/>
      <c r="R50" s="185"/>
      <c r="S50" s="185"/>
      <c r="T50" s="185"/>
      <c r="U50" s="185"/>
      <c r="V50" s="185"/>
      <c r="W50" s="185"/>
      <c r="X50" s="185"/>
      <c r="Y50" s="185">
        <v>2.5</v>
      </c>
      <c r="Z50" s="186">
        <f t="shared" si="4"/>
        <v>0.17454135753911404</v>
      </c>
      <c r="AA50" s="185"/>
      <c r="AB50" s="185"/>
      <c r="AC50" s="185"/>
      <c r="AD50" s="185"/>
      <c r="AE50" s="185"/>
      <c r="AF50" s="185"/>
      <c r="AG50" s="185"/>
      <c r="AH50" s="185"/>
      <c r="AI50" s="185"/>
      <c r="AJ50" s="185"/>
    </row>
    <row r="51" spans="2:36" s="88" customFormat="1" ht="15" customHeight="1" x14ac:dyDescent="0.35">
      <c r="B51" s="187">
        <v>1961</v>
      </c>
      <c r="C51" s="182"/>
      <c r="D51" s="188">
        <f>IF(ISBLANK(VLOOKUP(B51,'Historische bioscoopcijfers'!$B$5:$AD$84,(MATCH($D$4,'Historische bioscoopcijfers'!$8:$8,0))-1)),"",VLOOKUP(B51,'Historische bioscoopcijfers'!$B$5:$AD$84,(MATCH($D$4,'Historische bioscoopcijfers'!$8:$8,0))-1))</f>
        <v>33579735.990670279</v>
      </c>
      <c r="E51" s="183"/>
      <c r="F51" s="189">
        <f t="shared" si="3"/>
        <v>24.837082833336005</v>
      </c>
      <c r="G51" s="185"/>
      <c r="H51" s="182">
        <f t="shared" si="0"/>
        <v>189172487.64734545</v>
      </c>
      <c r="I51" s="184"/>
      <c r="J51" s="189">
        <f t="shared" si="1"/>
        <v>139.92047902910167</v>
      </c>
      <c r="K51" s="190">
        <f t="shared" si="2"/>
        <v>189172487.64734545</v>
      </c>
      <c r="L51" s="184"/>
      <c r="M51" s="185"/>
      <c r="N51" s="185"/>
      <c r="O51" s="185"/>
      <c r="P51" s="185"/>
      <c r="Q51" s="185"/>
      <c r="R51" s="185"/>
      <c r="S51" s="185"/>
      <c r="T51" s="185"/>
      <c r="U51" s="185"/>
      <c r="V51" s="185"/>
      <c r="W51" s="185"/>
      <c r="X51" s="185"/>
      <c r="Y51" s="185">
        <v>1.7</v>
      </c>
      <c r="Z51" s="186">
        <f t="shared" si="4"/>
        <v>0.17750856061727899</v>
      </c>
      <c r="AA51" s="185"/>
      <c r="AB51" s="185"/>
      <c r="AC51" s="185"/>
      <c r="AD51" s="185"/>
      <c r="AE51" s="185"/>
      <c r="AF51" s="185"/>
      <c r="AG51" s="185"/>
      <c r="AH51" s="185"/>
      <c r="AI51" s="185"/>
      <c r="AJ51" s="185"/>
    </row>
    <row r="52" spans="2:36" s="88" customFormat="1" ht="15" customHeight="1" x14ac:dyDescent="0.35">
      <c r="B52" s="187">
        <v>1962</v>
      </c>
      <c r="C52" s="182"/>
      <c r="D52" s="188">
        <f>IF(ISBLANK(VLOOKUP(B52,'Historische bioscoopcijfers'!$B$5:$AD$84,(MATCH($D$4,'Historische bioscoopcijfers'!$8:$8,0))-1)),"",VLOOKUP(B52,'Historische bioscoopcijfers'!$B$5:$AD$84,(MATCH($D$4,'Historische bioscoopcijfers'!$8:$8,0))-1))</f>
        <v>33579735.990670279</v>
      </c>
      <c r="E52" s="183"/>
      <c r="F52" s="189">
        <f t="shared" si="3"/>
        <v>24.837082833336005</v>
      </c>
      <c r="G52" s="185"/>
      <c r="H52" s="182">
        <f t="shared" si="0"/>
        <v>185645228.30946559</v>
      </c>
      <c r="I52" s="184"/>
      <c r="J52" s="189">
        <f t="shared" si="1"/>
        <v>137.31155940049229</v>
      </c>
      <c r="K52" s="190">
        <f t="shared" si="2"/>
        <v>185645228.30946559</v>
      </c>
      <c r="L52" s="184"/>
      <c r="M52" s="185"/>
      <c r="N52" s="185"/>
      <c r="O52" s="185"/>
      <c r="P52" s="185"/>
      <c r="Q52" s="185"/>
      <c r="R52" s="185"/>
      <c r="S52" s="185"/>
      <c r="T52" s="185"/>
      <c r="U52" s="185"/>
      <c r="V52" s="185"/>
      <c r="W52" s="185"/>
      <c r="X52" s="185"/>
      <c r="Y52" s="185">
        <v>1.9</v>
      </c>
      <c r="Z52" s="186">
        <f t="shared" si="4"/>
        <v>0.1808812232690073</v>
      </c>
      <c r="AA52" s="185"/>
      <c r="AB52" s="185"/>
      <c r="AC52" s="185"/>
      <c r="AD52" s="185"/>
      <c r="AE52" s="185"/>
      <c r="AF52" s="185"/>
      <c r="AG52" s="185"/>
      <c r="AH52" s="185"/>
      <c r="AI52" s="185"/>
      <c r="AJ52" s="185"/>
    </row>
    <row r="53" spans="2:36" s="88" customFormat="1" ht="15" customHeight="1" x14ac:dyDescent="0.35">
      <c r="B53" s="187">
        <v>1963</v>
      </c>
      <c r="C53" s="182"/>
      <c r="D53" s="188">
        <f>IF(ISBLANK(VLOOKUP(B53,'Historische bioscoopcijfers'!$B$5:$AD$84,(MATCH($D$4,'Historische bioscoopcijfers'!$8:$8,0))-1)),"",VLOOKUP(B53,'Historische bioscoopcijfers'!$B$5:$AD$84,(MATCH($D$4,'Historische bioscoopcijfers'!$8:$8,0))-1))</f>
        <v>33775769.044021219</v>
      </c>
      <c r="E53" s="183"/>
      <c r="F53" s="189">
        <f t="shared" si="3"/>
        <v>24.982077695281969</v>
      </c>
      <c r="G53" s="185"/>
      <c r="H53" s="182">
        <f t="shared" si="0"/>
        <v>179893058.81281754</v>
      </c>
      <c r="I53" s="184"/>
      <c r="J53" s="189">
        <f t="shared" si="1"/>
        <v>133.05699616332657</v>
      </c>
      <c r="K53" s="190">
        <f t="shared" si="2"/>
        <v>179893058.81281754</v>
      </c>
      <c r="L53" s="184"/>
      <c r="M53" s="185"/>
      <c r="N53" s="185"/>
      <c r="O53" s="185"/>
      <c r="P53" s="185"/>
      <c r="Q53" s="185"/>
      <c r="R53" s="185"/>
      <c r="S53" s="185"/>
      <c r="T53" s="185"/>
      <c r="U53" s="185"/>
      <c r="V53" s="185"/>
      <c r="W53" s="185"/>
      <c r="X53" s="185"/>
      <c r="Y53" s="185">
        <v>3.8</v>
      </c>
      <c r="Z53" s="186">
        <f t="shared" si="4"/>
        <v>0.18775470975322958</v>
      </c>
      <c r="AA53" s="185"/>
      <c r="AB53" s="185"/>
      <c r="AC53" s="185"/>
      <c r="AD53" s="185"/>
      <c r="AE53" s="185"/>
      <c r="AF53" s="185"/>
      <c r="AG53" s="185"/>
      <c r="AH53" s="185"/>
      <c r="AI53" s="185"/>
      <c r="AJ53" s="185"/>
    </row>
    <row r="54" spans="2:36" s="88" customFormat="1" ht="15" customHeight="1" x14ac:dyDescent="0.35">
      <c r="B54" s="187">
        <v>1964</v>
      </c>
      <c r="C54" s="182"/>
      <c r="D54" s="188">
        <f>IF(ISBLANK(VLOOKUP(B54,'Historische bioscoopcijfers'!$B$5:$AD$84,(MATCH($D$4,'Historische bioscoopcijfers'!$8:$8,0))-1)),"",VLOOKUP(B54,'Historische bioscoopcijfers'!$B$5:$AD$84,(MATCH($D$4,'Historische bioscoopcijfers'!$8:$8,0))-1))</f>
        <v>33659147.528486051</v>
      </c>
      <c r="E54" s="183"/>
      <c r="F54" s="189">
        <f t="shared" si="3"/>
        <v>24.895819177874298</v>
      </c>
      <c r="G54" s="185"/>
      <c r="H54" s="182">
        <f t="shared" si="0"/>
        <v>169925991.6419878</v>
      </c>
      <c r="I54" s="184"/>
      <c r="J54" s="189">
        <f t="shared" si="1"/>
        <v>125.68490506064187</v>
      </c>
      <c r="K54" s="190">
        <f t="shared" si="2"/>
        <v>169925991.6419878</v>
      </c>
      <c r="L54" s="184"/>
      <c r="M54" s="185"/>
      <c r="N54" s="185"/>
      <c r="O54" s="185"/>
      <c r="P54" s="185"/>
      <c r="Q54" s="185"/>
      <c r="R54" s="185"/>
      <c r="S54" s="185"/>
      <c r="T54" s="185"/>
      <c r="U54" s="185"/>
      <c r="V54" s="185"/>
      <c r="W54" s="185"/>
      <c r="X54" s="185"/>
      <c r="Y54" s="185">
        <v>5.5</v>
      </c>
      <c r="Z54" s="186">
        <f t="shared" si="4"/>
        <v>0.19808121878965723</v>
      </c>
      <c r="AA54" s="185"/>
      <c r="AB54" s="185"/>
      <c r="AC54" s="185"/>
      <c r="AD54" s="185"/>
      <c r="AE54" s="185"/>
      <c r="AF54" s="185"/>
      <c r="AG54" s="185"/>
      <c r="AH54" s="185"/>
      <c r="AI54" s="185"/>
      <c r="AJ54" s="185"/>
    </row>
    <row r="55" spans="2:36" s="88" customFormat="1" ht="15" customHeight="1" x14ac:dyDescent="0.35">
      <c r="B55" s="187">
        <v>1965</v>
      </c>
      <c r="C55" s="182"/>
      <c r="D55" s="188">
        <f>IF(ISBLANK(VLOOKUP(B55,'Historische bioscoopcijfers'!$B$5:$AD$84,(MATCH($D$4,'Historische bioscoopcijfers'!$8:$8,0))-1)),"",VLOOKUP(B55,'Historische bioscoopcijfers'!$B$5:$AD$84,(MATCH($D$4,'Historische bioscoopcijfers'!$8:$8,0))-1))</f>
        <v>34357969.061264865</v>
      </c>
      <c r="E55" s="183"/>
      <c r="F55" s="189">
        <f t="shared" si="3"/>
        <v>25.412699009811291</v>
      </c>
      <c r="G55" s="185"/>
      <c r="H55" s="182">
        <f t="shared" si="0"/>
        <v>164880176.96785176</v>
      </c>
      <c r="I55" s="184"/>
      <c r="J55" s="189">
        <f t="shared" si="1"/>
        <v>121.95279361527498</v>
      </c>
      <c r="K55" s="190">
        <f t="shared" si="2"/>
        <v>164880176.96785176</v>
      </c>
      <c r="L55" s="184"/>
      <c r="M55" s="185"/>
      <c r="N55" s="185"/>
      <c r="O55" s="185"/>
      <c r="P55" s="185"/>
      <c r="Q55" s="185"/>
      <c r="R55" s="185"/>
      <c r="S55" s="185"/>
      <c r="T55" s="185"/>
      <c r="U55" s="185"/>
      <c r="V55" s="185"/>
      <c r="W55" s="185"/>
      <c r="X55" s="185"/>
      <c r="Y55" s="185">
        <v>5.2</v>
      </c>
      <c r="Z55" s="186">
        <f t="shared" si="4"/>
        <v>0.20838144216671942</v>
      </c>
      <c r="AA55" s="185"/>
      <c r="AB55" s="185"/>
      <c r="AC55" s="185"/>
      <c r="AD55" s="185"/>
      <c r="AE55" s="185"/>
      <c r="AF55" s="185"/>
      <c r="AG55" s="185"/>
      <c r="AH55" s="185"/>
      <c r="AI55" s="185"/>
      <c r="AJ55" s="185"/>
    </row>
    <row r="56" spans="2:36" s="88" customFormat="1" ht="15" customHeight="1" x14ac:dyDescent="0.35">
      <c r="B56" s="187">
        <v>1966</v>
      </c>
      <c r="C56" s="182"/>
      <c r="D56" s="188">
        <f>IF(ISBLANK(VLOOKUP(B56,'Historische bioscoopcijfers'!$B$5:$AD$84,(MATCH($D$4,'Historische bioscoopcijfers'!$8:$8,0))-1)),"",VLOOKUP(B56,'Historische bioscoopcijfers'!$B$5:$AD$84,(MATCH($D$4,'Historische bioscoopcijfers'!$8:$8,0))-1))</f>
        <v>36680869.987430289</v>
      </c>
      <c r="E56" s="183"/>
      <c r="F56" s="189">
        <f t="shared" si="3"/>
        <v>27.130820996620038</v>
      </c>
      <c r="G56" s="185"/>
      <c r="H56" s="182">
        <f t="shared" si="0"/>
        <v>166377624.99108163</v>
      </c>
      <c r="I56" s="184"/>
      <c r="J56" s="189">
        <f t="shared" si="1"/>
        <v>123.06037351411364</v>
      </c>
      <c r="K56" s="190">
        <f t="shared" si="2"/>
        <v>166377624.99108163</v>
      </c>
      <c r="L56" s="184"/>
      <c r="M56" s="185"/>
      <c r="N56" s="185"/>
      <c r="O56" s="185"/>
      <c r="P56" s="185"/>
      <c r="Q56" s="185"/>
      <c r="R56" s="185"/>
      <c r="S56" s="185"/>
      <c r="T56" s="185"/>
      <c r="U56" s="185"/>
      <c r="V56" s="185"/>
      <c r="W56" s="185"/>
      <c r="X56" s="185"/>
      <c r="Y56" s="185">
        <v>5.8</v>
      </c>
      <c r="Z56" s="186">
        <f t="shared" si="4"/>
        <v>0.22046756581238913</v>
      </c>
      <c r="AA56" s="185"/>
      <c r="AB56" s="185"/>
      <c r="AC56" s="185"/>
      <c r="AD56" s="185"/>
      <c r="AE56" s="185"/>
      <c r="AF56" s="185"/>
      <c r="AG56" s="185"/>
      <c r="AH56" s="185"/>
      <c r="AI56" s="185"/>
      <c r="AJ56" s="185"/>
    </row>
    <row r="57" spans="2:36" s="88" customFormat="1" ht="15" customHeight="1" x14ac:dyDescent="0.35">
      <c r="B57" s="187">
        <v>1967</v>
      </c>
      <c r="C57" s="182"/>
      <c r="D57" s="188">
        <f>IF(ISBLANK(VLOOKUP(B57,'Historische bioscoopcijfers'!$B$5:$AD$84,(MATCH($D$4,'Historische bioscoopcijfers'!$8:$8,0))-1)),"",VLOOKUP(B57,'Historische bioscoopcijfers'!$B$5:$AD$84,(MATCH($D$4,'Historische bioscoopcijfers'!$8:$8,0))-1))</f>
        <v>37131473.742007792</v>
      </c>
      <c r="E57" s="183"/>
      <c r="F57" s="189">
        <f t="shared" si="3"/>
        <v>27.46410779734304</v>
      </c>
      <c r="G57" s="185"/>
      <c r="H57" s="182">
        <f t="shared" si="0"/>
        <v>163357400.65185663</v>
      </c>
      <c r="I57" s="184"/>
      <c r="J57" s="189">
        <f t="shared" si="1"/>
        <v>120.82647977208332</v>
      </c>
      <c r="K57" s="190">
        <f t="shared" si="2"/>
        <v>163357400.65185663</v>
      </c>
      <c r="L57" s="184"/>
      <c r="M57" s="185"/>
      <c r="N57" s="185"/>
      <c r="O57" s="185"/>
      <c r="P57" s="185"/>
      <c r="Q57" s="185"/>
      <c r="R57" s="185"/>
      <c r="S57" s="185"/>
      <c r="T57" s="185"/>
      <c r="U57" s="185"/>
      <c r="V57" s="185"/>
      <c r="W57" s="185"/>
      <c r="X57" s="185"/>
      <c r="Y57" s="185">
        <v>3.1</v>
      </c>
      <c r="Z57" s="186">
        <f t="shared" si="4"/>
        <v>0.22730206035257317</v>
      </c>
      <c r="AA57" s="185"/>
      <c r="AB57" s="185"/>
      <c r="AC57" s="185"/>
      <c r="AD57" s="185"/>
      <c r="AE57" s="185"/>
      <c r="AF57" s="185"/>
      <c r="AG57" s="185"/>
      <c r="AH57" s="185"/>
      <c r="AI57" s="185"/>
      <c r="AJ57" s="185"/>
    </row>
    <row r="58" spans="2:36" s="88" customFormat="1" ht="15" customHeight="1" x14ac:dyDescent="0.35">
      <c r="B58" s="187">
        <v>1968</v>
      </c>
      <c r="C58" s="182"/>
      <c r="D58" s="188">
        <f>IF(ISBLANK(VLOOKUP(B58,'Historische bioscoopcijfers'!$B$5:$AD$84,(MATCH($D$4,'Historische bioscoopcijfers'!$8:$8,0))-1)),"",VLOOKUP(B58,'Historische bioscoopcijfers'!$B$5:$AD$84,(MATCH($D$4,'Historische bioscoopcijfers'!$8:$8,0))-1))</f>
        <v>35408470.261513539</v>
      </c>
      <c r="E58" s="183"/>
      <c r="F58" s="189">
        <f t="shared" si="3"/>
        <v>26.189696938989304</v>
      </c>
      <c r="G58" s="185"/>
      <c r="H58" s="182">
        <f t="shared" si="0"/>
        <v>150219058.51990855</v>
      </c>
      <c r="I58" s="184"/>
      <c r="J58" s="189">
        <f t="shared" si="1"/>
        <v>111.10877109460691</v>
      </c>
      <c r="K58" s="190">
        <f t="shared" si="2"/>
        <v>150219058.51990855</v>
      </c>
      <c r="L58" s="184"/>
      <c r="M58" s="185"/>
      <c r="N58" s="185"/>
      <c r="O58" s="185"/>
      <c r="P58" s="185"/>
      <c r="Q58" s="185"/>
      <c r="R58" s="185"/>
      <c r="S58" s="185"/>
      <c r="T58" s="185"/>
      <c r="U58" s="185"/>
      <c r="V58" s="185"/>
      <c r="W58" s="185"/>
      <c r="X58" s="185"/>
      <c r="Y58" s="185">
        <v>3.7</v>
      </c>
      <c r="Z58" s="186">
        <f t="shared" si="4"/>
        <v>0.23571223658561838</v>
      </c>
      <c r="AA58" s="185"/>
      <c r="AB58" s="185"/>
      <c r="AC58" s="185"/>
      <c r="AD58" s="185"/>
      <c r="AE58" s="185"/>
      <c r="AF58" s="185"/>
      <c r="AG58" s="185"/>
      <c r="AH58" s="185"/>
      <c r="AI58" s="185"/>
      <c r="AJ58" s="185"/>
    </row>
    <row r="59" spans="2:36" s="88" customFormat="1" ht="15" customHeight="1" x14ac:dyDescent="0.35">
      <c r="B59" s="187">
        <v>1969</v>
      </c>
      <c r="C59" s="182"/>
      <c r="D59" s="188">
        <f>IF(ISBLANK(VLOOKUP(B59,'Historische bioscoopcijfers'!$B$5:$AD$84,(MATCH($D$4,'Historische bioscoopcijfers'!$8:$8,0))-1)),"",VLOOKUP(B59,'Historische bioscoopcijfers'!$B$5:$AD$84,(MATCH($D$4,'Historische bioscoopcijfers'!$8:$8,0))-1))</f>
        <v>35079933.385064274</v>
      </c>
      <c r="E59" s="183"/>
      <c r="F59" s="189">
        <f t="shared" si="3"/>
        <v>25.94669629072801</v>
      </c>
      <c r="G59" s="185"/>
      <c r="H59" s="182">
        <f t="shared" si="0"/>
        <v>138442096.36651435</v>
      </c>
      <c r="I59" s="184"/>
      <c r="J59" s="189">
        <f t="shared" si="1"/>
        <v>102.3980002710905</v>
      </c>
      <c r="K59" s="190">
        <f t="shared" si="2"/>
        <v>138442096.36651435</v>
      </c>
      <c r="L59" s="184"/>
      <c r="M59" s="185"/>
      <c r="N59" s="185"/>
      <c r="O59" s="185"/>
      <c r="P59" s="185"/>
      <c r="Q59" s="185"/>
      <c r="R59" s="185"/>
      <c r="S59" s="185"/>
      <c r="T59" s="185"/>
      <c r="U59" s="185"/>
      <c r="V59" s="185"/>
      <c r="W59" s="185"/>
      <c r="X59" s="185"/>
      <c r="Y59" s="185">
        <v>7.5</v>
      </c>
      <c r="Z59" s="186">
        <f t="shared" si="4"/>
        <v>0.25339065432953978</v>
      </c>
      <c r="AA59" s="185"/>
      <c r="AB59" s="185"/>
      <c r="AC59" s="185"/>
      <c r="AD59" s="185"/>
      <c r="AE59" s="185"/>
      <c r="AF59" s="185"/>
      <c r="AG59" s="185"/>
      <c r="AH59" s="185"/>
      <c r="AI59" s="185"/>
      <c r="AJ59" s="185"/>
    </row>
    <row r="60" spans="2:36" s="88" customFormat="1" x14ac:dyDescent="0.35">
      <c r="B60" s="186">
        <v>1970</v>
      </c>
      <c r="C60" s="191"/>
      <c r="D60" s="188">
        <f>IF(ISBLANK(VLOOKUP(B60,'Historische bioscoopcijfers'!$B$5:$AD$84,(MATCH($D$4,'Historische bioscoopcijfers'!$8:$8,0))-1)),"",VLOOKUP(B60,'Historische bioscoopcijfers'!$B$5:$AD$84,(MATCH($D$4,'Historische bioscoopcijfers'!$8:$8,0))-1))</f>
        <v>35216067.449891321</v>
      </c>
      <c r="E60" s="185"/>
      <c r="F60" s="189">
        <f t="shared" si="3"/>
        <v>26.047387167079378</v>
      </c>
      <c r="G60" s="185"/>
      <c r="H60" s="182">
        <f t="shared" si="0"/>
        <v>133121979.0355414</v>
      </c>
      <c r="I60" s="182"/>
      <c r="J60" s="189">
        <f t="shared" si="1"/>
        <v>98.463002245222924</v>
      </c>
      <c r="K60" s="190">
        <f t="shared" si="2"/>
        <v>133121979.0355414</v>
      </c>
      <c r="L60" s="185"/>
      <c r="M60" s="185"/>
      <c r="N60" s="185"/>
      <c r="O60" s="185"/>
      <c r="P60" s="185"/>
      <c r="Q60" s="185"/>
      <c r="R60" s="185"/>
      <c r="S60" s="185"/>
      <c r="T60" s="185"/>
      <c r="U60" s="185"/>
      <c r="V60" s="185"/>
      <c r="W60" s="185"/>
      <c r="X60" s="185"/>
      <c r="Y60" s="185">
        <v>4.4000000000000004</v>
      </c>
      <c r="Z60" s="186">
        <f t="shared" si="4"/>
        <v>0.26453984312003959</v>
      </c>
      <c r="AA60" s="185"/>
      <c r="AB60" s="185"/>
      <c r="AC60" s="185"/>
      <c r="AD60" s="185"/>
      <c r="AE60" s="185"/>
      <c r="AF60" s="185"/>
      <c r="AG60" s="185"/>
      <c r="AH60" s="185"/>
      <c r="AI60" s="185"/>
      <c r="AJ60" s="185"/>
    </row>
    <row r="61" spans="2:36" s="88" customFormat="1" x14ac:dyDescent="0.35">
      <c r="B61" s="186">
        <v>1971</v>
      </c>
      <c r="C61" s="191"/>
      <c r="D61" s="188">
        <f>IF(ISBLANK(VLOOKUP(B61,'Historische bioscoopcijfers'!$B$5:$AD$84,(MATCH($D$4,'Historische bioscoopcijfers'!$8:$8,0))-1)),"",VLOOKUP(B61,'Historische bioscoopcijfers'!$B$5:$AD$84,(MATCH($D$4,'Historische bioscoopcijfers'!$8:$8,0))-1))</f>
        <v>40142789.205476217</v>
      </c>
      <c r="E61" s="185"/>
      <c r="F61" s="189">
        <f t="shared" si="3"/>
        <v>29.691412134227974</v>
      </c>
      <c r="G61" s="185"/>
      <c r="H61" s="182">
        <f t="shared" si="0"/>
        <v>141027621.66991881</v>
      </c>
      <c r="I61" s="182"/>
      <c r="J61" s="189">
        <f t="shared" si="1"/>
        <v>104.31037105763225</v>
      </c>
      <c r="K61" s="190">
        <f t="shared" si="2"/>
        <v>141027621.66991881</v>
      </c>
      <c r="L61" s="185"/>
      <c r="M61" s="185"/>
      <c r="N61" s="185"/>
      <c r="O61" s="185"/>
      <c r="P61" s="185"/>
      <c r="Q61" s="185"/>
      <c r="R61" s="185"/>
      <c r="S61" s="185"/>
      <c r="T61" s="185"/>
      <c r="U61" s="185"/>
      <c r="V61" s="185"/>
      <c r="W61" s="185"/>
      <c r="X61" s="185"/>
      <c r="Y61" s="185">
        <v>7.6</v>
      </c>
      <c r="Z61" s="186">
        <f t="shared" si="4"/>
        <v>0.28464487119716259</v>
      </c>
      <c r="AA61" s="185"/>
      <c r="AB61" s="185"/>
      <c r="AC61" s="185"/>
      <c r="AD61" s="185"/>
      <c r="AE61" s="185"/>
      <c r="AF61" s="185"/>
      <c r="AG61" s="185"/>
      <c r="AH61" s="185"/>
      <c r="AI61" s="185"/>
      <c r="AJ61" s="185"/>
    </row>
    <row r="62" spans="2:36" s="88" customFormat="1" x14ac:dyDescent="0.35">
      <c r="B62" s="186">
        <v>1972</v>
      </c>
      <c r="C62" s="191"/>
      <c r="D62" s="188">
        <f>IF(ISBLANK(VLOOKUP(B62,'Historische bioscoopcijfers'!$B$5:$AD$84,(MATCH($D$4,'Historische bioscoopcijfers'!$8:$8,0))-1)),"",VLOOKUP(B62,'Historische bioscoopcijfers'!$B$5:$AD$84,(MATCH($D$4,'Historische bioscoopcijfers'!$8:$8,0))-1))</f>
        <v>41747779.880292781</v>
      </c>
      <c r="E62" s="185"/>
      <c r="F62" s="189">
        <f t="shared" si="3"/>
        <v>30.878535414417733</v>
      </c>
      <c r="G62" s="185"/>
      <c r="H62" s="182">
        <f t="shared" si="0"/>
        <v>136053983.23783487</v>
      </c>
      <c r="I62" s="182"/>
      <c r="J62" s="189">
        <f t="shared" si="1"/>
        <v>100.6316444066826</v>
      </c>
      <c r="K62" s="190">
        <f t="shared" si="2"/>
        <v>136053983.23783487</v>
      </c>
      <c r="L62" s="185"/>
      <c r="M62" s="185"/>
      <c r="N62" s="185"/>
      <c r="O62" s="185"/>
      <c r="P62" s="185"/>
      <c r="Q62" s="185"/>
      <c r="R62" s="185"/>
      <c r="S62" s="185"/>
      <c r="T62" s="185"/>
      <c r="U62" s="185"/>
      <c r="V62" s="185"/>
      <c r="W62" s="185"/>
      <c r="X62" s="185"/>
      <c r="Y62" s="185">
        <v>7.8</v>
      </c>
      <c r="Z62" s="186">
        <f t="shared" si="4"/>
        <v>0.30684717115054122</v>
      </c>
      <c r="AA62" s="185"/>
      <c r="AB62" s="185"/>
      <c r="AC62" s="185"/>
      <c r="AD62" s="185"/>
      <c r="AE62" s="185"/>
      <c r="AF62" s="185"/>
      <c r="AG62" s="185"/>
      <c r="AH62" s="185"/>
      <c r="AI62" s="185"/>
      <c r="AJ62" s="185"/>
    </row>
    <row r="63" spans="2:36" s="88" customFormat="1" x14ac:dyDescent="0.35">
      <c r="B63" s="186">
        <v>1973</v>
      </c>
      <c r="C63" s="191"/>
      <c r="D63" s="188">
        <f>IF(ISBLANK(VLOOKUP(B63,'Historische bioscoopcijfers'!$B$5:$AD$84,(MATCH($D$4,'Historische bioscoopcijfers'!$8:$8,0))-1)),"",VLOOKUP(B63,'Historische bioscoopcijfers'!$B$5:$AD$84,(MATCH($D$4,'Historische bioscoopcijfers'!$8:$8,0))-1))</f>
        <v>47193142.473374441</v>
      </c>
      <c r="E63" s="185"/>
      <c r="F63" s="189">
        <f t="shared" si="3"/>
        <v>34.906170468472219</v>
      </c>
      <c r="G63" s="185"/>
      <c r="H63" s="182">
        <f t="shared" si="0"/>
        <v>142407550.89306384</v>
      </c>
      <c r="I63" s="182"/>
      <c r="J63" s="189">
        <f t="shared" si="1"/>
        <v>105.33102876705907</v>
      </c>
      <c r="K63" s="190">
        <f t="shared" si="2"/>
        <v>142407550.89306384</v>
      </c>
      <c r="L63" s="185"/>
      <c r="M63" s="185"/>
      <c r="N63" s="185"/>
      <c r="O63" s="185"/>
      <c r="P63" s="185"/>
      <c r="Q63" s="185"/>
      <c r="R63" s="185"/>
      <c r="S63" s="185"/>
      <c r="T63" s="185"/>
      <c r="U63" s="185"/>
      <c r="V63" s="185"/>
      <c r="W63" s="185"/>
      <c r="X63" s="185"/>
      <c r="Y63" s="185">
        <v>8</v>
      </c>
      <c r="Z63" s="186">
        <f t="shared" si="4"/>
        <v>0.33139494484258453</v>
      </c>
      <c r="AA63" s="185"/>
      <c r="AB63" s="185"/>
      <c r="AC63" s="185"/>
      <c r="AD63" s="185"/>
      <c r="AE63" s="185"/>
      <c r="AF63" s="185"/>
      <c r="AG63" s="185"/>
      <c r="AH63" s="185"/>
      <c r="AI63" s="185"/>
      <c r="AJ63" s="185"/>
    </row>
    <row r="64" spans="2:36" s="88" customFormat="1" x14ac:dyDescent="0.35">
      <c r="B64" s="186">
        <v>1974</v>
      </c>
      <c r="C64" s="191"/>
      <c r="D64" s="188">
        <f>IF(ISBLANK(VLOOKUP(B64,'Historische bioscoopcijfers'!$B$5:$AD$84,(MATCH($D$4,'Historische bioscoopcijfers'!$8:$8,0))-1)),"",VLOOKUP(B64,'Historische bioscoopcijfers'!$B$5:$AD$84,(MATCH($D$4,'Historische bioscoopcijfers'!$8:$8,0))-1))</f>
        <v>54453625.930816665</v>
      </c>
      <c r="E64" s="185"/>
      <c r="F64" s="189">
        <f t="shared" si="3"/>
        <v>40.276350540544868</v>
      </c>
      <c r="G64" s="185"/>
      <c r="H64" s="182">
        <f t="shared" si="0"/>
        <v>149923727.07720086</v>
      </c>
      <c r="I64" s="182"/>
      <c r="J64" s="189">
        <f t="shared" si="1"/>
        <v>110.89033067840299</v>
      </c>
      <c r="K64" s="190">
        <f t="shared" si="2"/>
        <v>149923727.07720086</v>
      </c>
      <c r="L64" s="185"/>
      <c r="M64" s="185"/>
      <c r="N64" s="185"/>
      <c r="O64" s="185"/>
      <c r="P64" s="185"/>
      <c r="Q64" s="185"/>
      <c r="R64" s="185"/>
      <c r="S64" s="185"/>
      <c r="T64" s="185"/>
      <c r="U64" s="185"/>
      <c r="V64" s="185"/>
      <c r="W64" s="185"/>
      <c r="X64" s="185"/>
      <c r="Y64" s="185">
        <v>9.6</v>
      </c>
      <c r="Z64" s="186">
        <f t="shared" si="4"/>
        <v>0.36320885954747262</v>
      </c>
      <c r="AA64" s="185"/>
      <c r="AB64" s="185"/>
      <c r="AC64" s="185"/>
      <c r="AD64" s="185"/>
      <c r="AE64" s="185"/>
      <c r="AF64" s="185"/>
      <c r="AG64" s="185"/>
      <c r="AH64" s="185"/>
      <c r="AI64" s="185"/>
      <c r="AJ64" s="185"/>
    </row>
    <row r="65" spans="2:36" s="88" customFormat="1" x14ac:dyDescent="0.35">
      <c r="B65" s="186">
        <v>1975</v>
      </c>
      <c r="C65" s="191"/>
      <c r="D65" s="188">
        <f>IF(ISBLANK(VLOOKUP(B65,'Historische bioscoopcijfers'!$B$5:$AD$84,(MATCH($D$4,'Historische bioscoopcijfers'!$8:$8,0))-1)),"",VLOOKUP(B65,'Historische bioscoopcijfers'!$B$5:$AD$84,(MATCH($D$4,'Historische bioscoopcijfers'!$8:$8,0))-1))</f>
        <v>62031755.539521985</v>
      </c>
      <c r="E65" s="185"/>
      <c r="F65" s="189">
        <f t="shared" si="3"/>
        <v>45.881475990770696</v>
      </c>
      <c r="G65" s="185"/>
      <c r="H65" s="182">
        <f t="shared" si="0"/>
        <v>154980138.32012519</v>
      </c>
      <c r="I65" s="182"/>
      <c r="J65" s="189">
        <f t="shared" si="1"/>
        <v>114.6302798225778</v>
      </c>
      <c r="K65" s="190">
        <f t="shared" si="2"/>
        <v>154980138.32012519</v>
      </c>
      <c r="L65" s="185"/>
      <c r="M65" s="185"/>
      <c r="N65" s="185"/>
      <c r="O65" s="185"/>
      <c r="P65" s="185"/>
      <c r="Q65" s="185"/>
      <c r="R65" s="185"/>
      <c r="S65" s="185"/>
      <c r="T65" s="185"/>
      <c r="U65" s="185"/>
      <c r="V65" s="185"/>
      <c r="W65" s="185"/>
      <c r="X65" s="185"/>
      <c r="Y65" s="185">
        <v>10.199999999999999</v>
      </c>
      <c r="Z65" s="186">
        <f t="shared" si="4"/>
        <v>0.40025616322131485</v>
      </c>
      <c r="AA65" s="185"/>
      <c r="AB65" s="185"/>
      <c r="AC65" s="185"/>
      <c r="AD65" s="185"/>
      <c r="AE65" s="185"/>
      <c r="AF65" s="185"/>
      <c r="AG65" s="185"/>
      <c r="AH65" s="185"/>
      <c r="AI65" s="185"/>
      <c r="AJ65" s="185"/>
    </row>
    <row r="66" spans="2:36" s="88" customFormat="1" x14ac:dyDescent="0.35">
      <c r="B66" s="186">
        <v>1976</v>
      </c>
      <c r="C66" s="191"/>
      <c r="D66" s="188">
        <f>IF(ISBLANK(VLOOKUP(B66,'Historische bioscoopcijfers'!$B$5:$AD$84,(MATCH($D$4,'Historische bioscoopcijfers'!$8:$8,0))-1)),"",VLOOKUP(B66,'Historische bioscoopcijfers'!$B$5:$AD$84,(MATCH($D$4,'Historische bioscoopcijfers'!$8:$8,0))-1))</f>
        <v>64346034.641581692</v>
      </c>
      <c r="E66" s="185"/>
      <c r="F66" s="189">
        <f t="shared" si="3"/>
        <v>47.593220888743851</v>
      </c>
      <c r="G66" s="185"/>
      <c r="H66" s="182">
        <f t="shared" si="0"/>
        <v>147759313.63893771</v>
      </c>
      <c r="I66" s="182"/>
      <c r="J66" s="189">
        <f t="shared" si="1"/>
        <v>109.28943316489477</v>
      </c>
      <c r="K66" s="190">
        <f t="shared" si="2"/>
        <v>147759313.63893771</v>
      </c>
      <c r="L66" s="185"/>
      <c r="M66" s="185"/>
      <c r="N66" s="185"/>
      <c r="O66" s="185"/>
      <c r="P66" s="185"/>
      <c r="Q66" s="185"/>
      <c r="R66" s="185"/>
      <c r="S66" s="185"/>
      <c r="T66" s="185"/>
      <c r="U66" s="185"/>
      <c r="V66" s="185"/>
      <c r="W66" s="185"/>
      <c r="X66" s="185"/>
      <c r="Y66" s="185">
        <v>8.8000000000000007</v>
      </c>
      <c r="Z66" s="186">
        <f t="shared" si="4"/>
        <v>0.43547870558479057</v>
      </c>
      <c r="AA66" s="185"/>
      <c r="AB66" s="185"/>
      <c r="AC66" s="185"/>
      <c r="AD66" s="185"/>
      <c r="AE66" s="185"/>
      <c r="AF66" s="185"/>
      <c r="AG66" s="185"/>
      <c r="AH66" s="185"/>
      <c r="AI66" s="185"/>
      <c r="AJ66" s="185"/>
    </row>
    <row r="67" spans="2:36" s="88" customFormat="1" x14ac:dyDescent="0.35">
      <c r="B67" s="186">
        <v>1977</v>
      </c>
      <c r="C67" s="191"/>
      <c r="D67" s="188">
        <f>IF(ISBLANK(VLOOKUP(B67,'Historische bioscoopcijfers'!$B$5:$AD$84,(MATCH($D$4,'Historische bioscoopcijfers'!$8:$8,0))-1)),"",VLOOKUP(B67,'Historische bioscoopcijfers'!$B$5:$AD$84,(MATCH($D$4,'Historische bioscoopcijfers'!$8:$8,0))-1))</f>
        <v>74873735.654872924</v>
      </c>
      <c r="E67" s="185"/>
      <c r="F67" s="189">
        <f t="shared" si="3"/>
        <v>55.379981993249203</v>
      </c>
      <c r="G67" s="185"/>
      <c r="H67" s="182">
        <f t="shared" si="0"/>
        <v>161138070.50616276</v>
      </c>
      <c r="I67" s="182"/>
      <c r="J67" s="189">
        <f t="shared" si="1"/>
        <v>119.18496339213223</v>
      </c>
      <c r="K67" s="190">
        <f t="shared" si="2"/>
        <v>161138070.50616276</v>
      </c>
      <c r="L67" s="185"/>
      <c r="M67" s="185"/>
      <c r="N67" s="185"/>
      <c r="O67" s="185"/>
      <c r="P67" s="185"/>
      <c r="Q67" s="185"/>
      <c r="R67" s="185"/>
      <c r="S67" s="185"/>
      <c r="T67" s="185"/>
      <c r="U67" s="185"/>
      <c r="V67" s="185"/>
      <c r="W67" s="185"/>
      <c r="X67" s="185"/>
      <c r="Y67" s="185">
        <v>6.7</v>
      </c>
      <c r="Z67" s="186">
        <f t="shared" si="4"/>
        <v>0.46465577885897152</v>
      </c>
      <c r="AA67" s="185"/>
      <c r="AB67" s="185"/>
      <c r="AC67" s="185"/>
      <c r="AD67" s="185"/>
      <c r="AE67" s="185"/>
      <c r="AF67" s="185"/>
      <c r="AG67" s="185"/>
      <c r="AH67" s="185"/>
      <c r="AI67" s="185"/>
      <c r="AJ67" s="185"/>
    </row>
    <row r="68" spans="2:36" s="88" customFormat="1" x14ac:dyDescent="0.35">
      <c r="B68" s="186">
        <v>1978</v>
      </c>
      <c r="C68" s="191"/>
      <c r="D68" s="188">
        <f>IF(ISBLANK(VLOOKUP(B68,'Historische bioscoopcijfers'!$B$5:$AD$84,(MATCH($D$4,'Historische bioscoopcijfers'!$8:$8,0))-1)),"",VLOOKUP(B68,'Historische bioscoopcijfers'!$B$5:$AD$84,(MATCH($D$4,'Historische bioscoopcijfers'!$8:$8,0))-1))</f>
        <v>91046837.378783956</v>
      </c>
      <c r="E68" s="185"/>
      <c r="F68" s="189">
        <f t="shared" si="3"/>
        <v>67.342335339337239</v>
      </c>
      <c r="G68" s="185"/>
      <c r="H68" s="182">
        <f t="shared" si="0"/>
        <v>188227377.90820441</v>
      </c>
      <c r="I68" s="182"/>
      <c r="J68" s="189">
        <f t="shared" si="1"/>
        <v>139.22143336405654</v>
      </c>
      <c r="K68" s="190">
        <f t="shared" si="2"/>
        <v>188227377.90820441</v>
      </c>
      <c r="L68" s="185"/>
      <c r="M68" s="185"/>
      <c r="N68" s="185"/>
      <c r="O68" s="185"/>
      <c r="P68" s="185"/>
      <c r="Q68" s="185"/>
      <c r="R68" s="185"/>
      <c r="S68" s="185"/>
      <c r="T68" s="185"/>
      <c r="U68" s="185"/>
      <c r="V68" s="185"/>
      <c r="W68" s="185"/>
      <c r="X68" s="185"/>
      <c r="Y68" s="185">
        <v>4.0999999999999996</v>
      </c>
      <c r="Z68" s="186">
        <f t="shared" si="4"/>
        <v>0.48370666579218935</v>
      </c>
      <c r="AA68" s="185"/>
      <c r="AB68" s="185"/>
      <c r="AC68" s="185"/>
      <c r="AD68" s="185"/>
      <c r="AE68" s="185"/>
      <c r="AF68" s="185"/>
      <c r="AG68" s="185"/>
      <c r="AH68" s="185"/>
      <c r="AI68" s="185"/>
      <c r="AJ68" s="185"/>
    </row>
    <row r="69" spans="2:36" s="88" customFormat="1" x14ac:dyDescent="0.35">
      <c r="B69" s="186">
        <v>1979</v>
      </c>
      <c r="C69" s="191"/>
      <c r="D69" s="188">
        <f>IF(ISBLANK(VLOOKUP(B69,'Historische bioscoopcijfers'!$B$5:$AD$84,(MATCH($D$4,'Historische bioscoopcijfers'!$8:$8,0))-1)),"",VLOOKUP(B69,'Historische bioscoopcijfers'!$B$5:$AD$84,(MATCH($D$4,'Historische bioscoopcijfers'!$8:$8,0))-1))</f>
        <v>90756043.218027785</v>
      </c>
      <c r="E69" s="185"/>
      <c r="F69" s="189">
        <f t="shared" si="3"/>
        <v>67.127250900908138</v>
      </c>
      <c r="G69" s="185"/>
      <c r="H69" s="182">
        <f t="shared" si="0"/>
        <v>180063530.87777635</v>
      </c>
      <c r="I69" s="182"/>
      <c r="J69" s="189">
        <f t="shared" si="1"/>
        <v>133.18308496876949</v>
      </c>
      <c r="K69" s="190">
        <f t="shared" si="2"/>
        <v>180063530.87777635</v>
      </c>
      <c r="L69" s="185"/>
      <c r="M69" s="185"/>
      <c r="N69" s="185"/>
      <c r="O69" s="185"/>
      <c r="P69" s="185"/>
      <c r="Q69" s="185"/>
      <c r="R69" s="185"/>
      <c r="S69" s="185"/>
      <c r="T69" s="185"/>
      <c r="U69" s="185"/>
      <c r="V69" s="185"/>
      <c r="W69" s="185"/>
      <c r="X69" s="185"/>
      <c r="Y69" s="185">
        <v>4.2</v>
      </c>
      <c r="Z69" s="186">
        <f t="shared" si="4"/>
        <v>0.50402234575546134</v>
      </c>
      <c r="AA69" s="185"/>
      <c r="AB69" s="185"/>
      <c r="AC69" s="185"/>
      <c r="AD69" s="185"/>
      <c r="AE69" s="185"/>
      <c r="AF69" s="185"/>
      <c r="AG69" s="185"/>
      <c r="AH69" s="185"/>
      <c r="AI69" s="185"/>
      <c r="AJ69" s="185"/>
    </row>
    <row r="70" spans="2:36" s="88" customFormat="1" x14ac:dyDescent="0.35">
      <c r="B70" s="186">
        <v>1980</v>
      </c>
      <c r="C70" s="191"/>
      <c r="D70" s="188">
        <f>IF(ISBLANK(VLOOKUP(B70,'Historische bioscoopcijfers'!$B$5:$AD$84,(MATCH($D$4,'Historische bioscoopcijfers'!$8:$8,0))-1)),"",VLOOKUP(B70,'Historische bioscoopcijfers'!$B$5:$AD$84,(MATCH($D$4,'Historische bioscoopcijfers'!$8:$8,0))-1))</f>
        <v>96655186.027199581</v>
      </c>
      <c r="E70" s="185"/>
      <c r="F70" s="189">
        <f t="shared" si="3"/>
        <v>71.490522209467144</v>
      </c>
      <c r="G70" s="185"/>
      <c r="H70" s="182">
        <f t="shared" si="0"/>
        <v>180063530.87777632</v>
      </c>
      <c r="I70" s="182"/>
      <c r="J70" s="189">
        <f t="shared" si="1"/>
        <v>133.18308496876946</v>
      </c>
      <c r="K70" s="190">
        <f t="shared" si="2"/>
        <v>180063530.87777632</v>
      </c>
      <c r="L70" s="185"/>
      <c r="M70" s="185"/>
      <c r="N70" s="185"/>
      <c r="O70" s="185"/>
      <c r="P70" s="185"/>
      <c r="Q70" s="185"/>
      <c r="R70" s="185"/>
      <c r="S70" s="185"/>
      <c r="T70" s="185"/>
      <c r="U70" s="185"/>
      <c r="V70" s="185"/>
      <c r="W70" s="185"/>
      <c r="X70" s="185"/>
      <c r="Y70" s="185">
        <v>6.5</v>
      </c>
      <c r="Z70" s="186">
        <f t="shared" si="4"/>
        <v>0.53678379822956634</v>
      </c>
      <c r="AA70" s="185"/>
      <c r="AB70" s="185"/>
      <c r="AC70" s="185"/>
      <c r="AD70" s="185"/>
      <c r="AE70" s="185"/>
      <c r="AF70" s="185"/>
      <c r="AG70" s="185"/>
      <c r="AH70" s="185"/>
      <c r="AI70" s="185"/>
      <c r="AJ70" s="185"/>
    </row>
    <row r="71" spans="2:36" s="88" customFormat="1" x14ac:dyDescent="0.35">
      <c r="B71" s="186">
        <v>1981</v>
      </c>
      <c r="C71" s="191"/>
      <c r="D71" s="188">
        <f>IF(ISBLANK(VLOOKUP(B71,'Historische bioscoopcijfers'!$B$5:$AD$84,(MATCH($D$4,'Historische bioscoopcijfers'!$8:$8,0))-1)),"",VLOOKUP(B71,'Historische bioscoopcijfers'!$B$5:$AD$84,(MATCH($D$4,'Historische bioscoopcijfers'!$8:$8,0))-1))</f>
        <v>96201405.811109439</v>
      </c>
      <c r="E71" s="185"/>
      <c r="F71" s="189">
        <f t="shared" si="3"/>
        <v>71.154885954962594</v>
      </c>
      <c r="G71" s="185"/>
      <c r="H71" s="182">
        <f t="shared" si="0"/>
        <v>167964538.13327956</v>
      </c>
      <c r="I71" s="182"/>
      <c r="J71" s="189">
        <f t="shared" si="1"/>
        <v>124.23412583822453</v>
      </c>
      <c r="K71" s="190">
        <f t="shared" si="2"/>
        <v>167964538.13327956</v>
      </c>
      <c r="L71" s="185"/>
      <c r="M71" s="185"/>
      <c r="N71" s="185"/>
      <c r="O71" s="185"/>
      <c r="P71" s="185"/>
      <c r="Q71" s="185"/>
      <c r="R71" s="185"/>
      <c r="S71" s="185"/>
      <c r="T71" s="185"/>
      <c r="U71" s="185"/>
      <c r="V71" s="185"/>
      <c r="W71" s="185"/>
      <c r="X71" s="185"/>
      <c r="Y71" s="185">
        <v>6.7</v>
      </c>
      <c r="Z71" s="186">
        <f t="shared" si="4"/>
        <v>0.57274831271094728</v>
      </c>
      <c r="AA71" s="185"/>
      <c r="AB71" s="185"/>
      <c r="AC71" s="185"/>
      <c r="AD71" s="185"/>
      <c r="AE71" s="185"/>
      <c r="AF71" s="185"/>
      <c r="AG71" s="185"/>
      <c r="AH71" s="185"/>
      <c r="AI71" s="185"/>
      <c r="AJ71" s="185"/>
    </row>
    <row r="72" spans="2:36" s="88" customFormat="1" x14ac:dyDescent="0.35">
      <c r="B72" s="186">
        <v>1982</v>
      </c>
      <c r="C72" s="191"/>
      <c r="D72" s="188">
        <f>IF(ISBLANK(VLOOKUP(B72,'Historische bioscoopcijfers'!$B$5:$AD$84,(MATCH($D$4,'Historische bioscoopcijfers'!$8:$8,0))-1)),"",VLOOKUP(B72,'Historische bioscoopcijfers'!$B$5:$AD$84,(MATCH($D$4,'Historische bioscoopcijfers'!$8:$8,0))-1))</f>
        <v>85764460.841036245</v>
      </c>
      <c r="E72" s="185"/>
      <c r="F72" s="189">
        <f t="shared" si="3"/>
        <v>63.435252101358174</v>
      </c>
      <c r="G72" s="185"/>
      <c r="H72" s="182">
        <f t="shared" si="0"/>
        <v>141266009.73295587</v>
      </c>
      <c r="I72" s="182"/>
      <c r="J72" s="189">
        <f t="shared" si="1"/>
        <v>104.48669358946441</v>
      </c>
      <c r="K72" s="190">
        <f t="shared" si="2"/>
        <v>141266009.73295587</v>
      </c>
      <c r="L72" s="185"/>
      <c r="M72" s="185"/>
      <c r="N72" s="185"/>
      <c r="O72" s="185"/>
      <c r="P72" s="185"/>
      <c r="Q72" s="185"/>
      <c r="R72" s="185"/>
      <c r="S72" s="185"/>
      <c r="T72" s="185"/>
      <c r="U72" s="185"/>
      <c r="V72" s="185"/>
      <c r="W72" s="185"/>
      <c r="X72" s="185"/>
      <c r="Y72" s="185">
        <v>6</v>
      </c>
      <c r="Z72" s="186">
        <f t="shared" si="4"/>
        <v>0.60711321147360409</v>
      </c>
      <c r="AA72" s="185"/>
      <c r="AB72" s="185"/>
      <c r="AC72" s="185"/>
      <c r="AD72" s="185"/>
      <c r="AE72" s="185"/>
      <c r="AF72" s="185"/>
      <c r="AG72" s="185"/>
      <c r="AH72" s="185"/>
      <c r="AI72" s="185"/>
      <c r="AJ72" s="185"/>
    </row>
    <row r="73" spans="2:36" s="88" customFormat="1" x14ac:dyDescent="0.35">
      <c r="B73" s="186">
        <v>1983</v>
      </c>
      <c r="C73" s="191"/>
      <c r="D73" s="188">
        <f>IF(ISBLANK(VLOOKUP(B73,'Historische bioscoopcijfers'!$B$5:$AD$84,(MATCH($D$4,'Historische bioscoopcijfers'!$8:$8,0))-1)),"",VLOOKUP(B73,'Historische bioscoopcijfers'!$B$5:$AD$84,(MATCH($D$4,'Historische bioscoopcijfers'!$8:$8,0))-1))</f>
        <v>88940922.353667229</v>
      </c>
      <c r="E73" s="185"/>
      <c r="F73" s="189">
        <f t="shared" si="3"/>
        <v>65.784705882889966</v>
      </c>
      <c r="G73" s="185"/>
      <c r="H73" s="182">
        <f t="shared" si="0"/>
        <v>142507863.97617686</v>
      </c>
      <c r="I73" s="182"/>
      <c r="J73" s="189">
        <f t="shared" si="1"/>
        <v>105.40522483445034</v>
      </c>
      <c r="K73" s="190">
        <f t="shared" si="2"/>
        <v>142507863.97617686</v>
      </c>
      <c r="L73" s="185"/>
      <c r="M73" s="185"/>
      <c r="N73" s="185"/>
      <c r="O73" s="185"/>
      <c r="P73" s="185"/>
      <c r="Q73" s="185"/>
      <c r="R73" s="185"/>
      <c r="S73" s="185"/>
      <c r="T73" s="185"/>
      <c r="U73" s="185"/>
      <c r="V73" s="185"/>
      <c r="W73" s="185"/>
      <c r="X73" s="185"/>
      <c r="Y73" s="185">
        <v>2.8</v>
      </c>
      <c r="Z73" s="186">
        <f t="shared" si="4"/>
        <v>0.62411238139486502</v>
      </c>
      <c r="AA73" s="185"/>
      <c r="AB73" s="185"/>
      <c r="AC73" s="185"/>
      <c r="AD73" s="185"/>
      <c r="AE73" s="185"/>
      <c r="AF73" s="185"/>
      <c r="AG73" s="185"/>
      <c r="AH73" s="185"/>
      <c r="AI73" s="185"/>
      <c r="AJ73" s="185"/>
    </row>
    <row r="74" spans="2:36" s="88" customFormat="1" x14ac:dyDescent="0.35">
      <c r="B74" s="186">
        <v>1984</v>
      </c>
      <c r="C74" s="191"/>
      <c r="D74" s="188">
        <f>IF(ISBLANK(VLOOKUP(B74,'Historische bioscoopcijfers'!$B$5:$AD$84,(MATCH($D$4,'Historische bioscoopcijfers'!$8:$8,0))-1)),"",VLOOKUP(B74,'Historische bioscoopcijfers'!$B$5:$AD$84,(MATCH($D$4,'Historische bioscoopcijfers'!$8:$8,0))-1))</f>
        <v>72786346.660858274</v>
      </c>
      <c r="E74" s="185"/>
      <c r="F74" s="189">
        <f t="shared" si="3"/>
        <v>53.836055222528309</v>
      </c>
      <c r="G74" s="185"/>
      <c r="H74" s="182">
        <f t="shared" si="0"/>
        <v>112898143.81422628</v>
      </c>
      <c r="I74" s="182"/>
      <c r="J74" s="189">
        <f t="shared" si="1"/>
        <v>83.50454424129164</v>
      </c>
      <c r="K74" s="190">
        <f t="shared" si="2"/>
        <v>112898143.81422628</v>
      </c>
      <c r="L74" s="185"/>
      <c r="M74" s="185"/>
      <c r="N74" s="185"/>
      <c r="O74" s="185"/>
      <c r="P74" s="185"/>
      <c r="Q74" s="185"/>
      <c r="R74" s="185"/>
      <c r="S74" s="185"/>
      <c r="T74" s="185"/>
      <c r="U74" s="185"/>
      <c r="V74" s="185"/>
      <c r="W74" s="185"/>
      <c r="X74" s="185"/>
      <c r="Y74" s="185">
        <v>3.3</v>
      </c>
      <c r="Z74" s="186">
        <f t="shared" si="4"/>
        <v>0.64470808998089546</v>
      </c>
      <c r="AA74" s="185"/>
      <c r="AB74" s="185"/>
      <c r="AC74" s="185"/>
      <c r="AD74" s="185"/>
      <c r="AE74" s="185"/>
      <c r="AF74" s="185"/>
      <c r="AG74" s="185"/>
      <c r="AH74" s="185"/>
      <c r="AI74" s="185"/>
      <c r="AJ74" s="185"/>
    </row>
    <row r="75" spans="2:36" s="88" customFormat="1" x14ac:dyDescent="0.35">
      <c r="B75" s="186">
        <v>1985</v>
      </c>
      <c r="C75" s="191"/>
      <c r="D75" s="188">
        <f>IF(ISBLANK(VLOOKUP(B75,'Historische bioscoopcijfers'!$B$5:$AD$84,(MATCH($D$4,'Historische bioscoopcijfers'!$8:$8,0))-1)),"",VLOOKUP(B75,'Historische bioscoopcijfers'!$B$5:$AD$84,(MATCH($D$4,'Historische bioscoopcijfers'!$8:$8,0))-1))</f>
        <v>70381311.515580535</v>
      </c>
      <c r="E75" s="185"/>
      <c r="F75" s="189">
        <f t="shared" si="3"/>
        <v>52.057183073654244</v>
      </c>
      <c r="G75" s="185"/>
      <c r="H75" s="182">
        <f t="shared" si="0"/>
        <v>106713312.67131838</v>
      </c>
      <c r="I75" s="182"/>
      <c r="J75" s="189">
        <f t="shared" si="1"/>
        <v>78.929964993578679</v>
      </c>
      <c r="K75" s="190">
        <f t="shared" si="2"/>
        <v>106713312.67131838</v>
      </c>
      <c r="L75" s="185"/>
      <c r="M75" s="185"/>
      <c r="N75" s="185"/>
      <c r="O75" s="185"/>
      <c r="P75" s="185"/>
      <c r="Q75" s="185"/>
      <c r="R75" s="185"/>
      <c r="S75" s="185"/>
      <c r="T75" s="185"/>
      <c r="U75" s="185"/>
      <c r="V75" s="185"/>
      <c r="W75" s="185"/>
      <c r="X75" s="185"/>
      <c r="Y75" s="185">
        <v>2.2999999999999998</v>
      </c>
      <c r="Z75" s="186">
        <f t="shared" si="4"/>
        <v>0.65953637605045601</v>
      </c>
      <c r="AA75" s="185"/>
      <c r="AB75" s="185"/>
      <c r="AC75" s="185"/>
      <c r="AD75" s="185"/>
      <c r="AE75" s="185"/>
      <c r="AF75" s="185"/>
      <c r="AG75" s="185"/>
      <c r="AH75" s="185"/>
      <c r="AI75" s="185"/>
      <c r="AJ75" s="185"/>
    </row>
    <row r="76" spans="2:36" s="88" customFormat="1" x14ac:dyDescent="0.35">
      <c r="B76" s="186">
        <v>1986</v>
      </c>
      <c r="C76" s="191"/>
      <c r="D76" s="188">
        <f>IF(ISBLANK(VLOOKUP(B76,'Historische bioscoopcijfers'!$B$5:$AD$84,(MATCH($D$4,'Historische bioscoopcijfers'!$8:$8,0))-1)),"",VLOOKUP(B76,'Historische bioscoopcijfers'!$B$5:$AD$84,(MATCH($D$4,'Historische bioscoopcijfers'!$8:$8,0))-1))</f>
        <v>70426689.537189558</v>
      </c>
      <c r="E76" s="185"/>
      <c r="F76" s="189">
        <f t="shared" si="3"/>
        <v>52.090746699104706</v>
      </c>
      <c r="G76" s="185"/>
      <c r="H76" s="182">
        <f t="shared" si="0"/>
        <v>106568977.62559095</v>
      </c>
      <c r="I76" s="182"/>
      <c r="J76" s="189">
        <f t="shared" si="1"/>
        <v>78.823208302951883</v>
      </c>
      <c r="K76" s="190">
        <f t="shared" si="2"/>
        <v>106568977.62559095</v>
      </c>
      <c r="L76" s="185"/>
      <c r="M76" s="185"/>
      <c r="N76" s="185"/>
      <c r="O76" s="185"/>
      <c r="P76" s="185"/>
      <c r="Q76" s="185"/>
      <c r="R76" s="185"/>
      <c r="S76" s="185"/>
      <c r="T76" s="185"/>
      <c r="U76" s="185"/>
      <c r="V76" s="185"/>
      <c r="W76" s="185"/>
      <c r="X76" s="185"/>
      <c r="Y76" s="185">
        <v>0.2</v>
      </c>
      <c r="Z76" s="186">
        <f t="shared" si="4"/>
        <v>0.66085544880255698</v>
      </c>
      <c r="AA76" s="185"/>
      <c r="AB76" s="185"/>
      <c r="AC76" s="185"/>
      <c r="AD76" s="185"/>
      <c r="AE76" s="185"/>
      <c r="AF76" s="185"/>
      <c r="AG76" s="185"/>
      <c r="AH76" s="185"/>
      <c r="AI76" s="185"/>
      <c r="AJ76" s="185"/>
    </row>
    <row r="77" spans="2:36" s="88" customFormat="1" x14ac:dyDescent="0.35">
      <c r="B77" s="186">
        <v>1987</v>
      </c>
      <c r="C77" s="191"/>
      <c r="D77" s="188">
        <f>IF(ISBLANK(VLOOKUP(B77,'Historische bioscoopcijfers'!$B$5:$AD$84,(MATCH($D$4,'Historische bioscoopcijfers'!$8:$8,0))-1)),"",VLOOKUP(B77,'Historische bioscoopcijfers'!$B$5:$AD$84,(MATCH($D$4,'Historische bioscoopcijfers'!$8:$8,0))-1))</f>
        <v>75236759.827745035</v>
      </c>
      <c r="E77" s="185"/>
      <c r="F77" s="189">
        <f t="shared" si="3"/>
        <v>55.648490996852843</v>
      </c>
      <c r="G77" s="185"/>
      <c r="H77" s="182">
        <f t="shared" si="0"/>
        <v>114419627.06783257</v>
      </c>
      <c r="I77" s="182"/>
      <c r="J77" s="189">
        <f t="shared" si="1"/>
        <v>84.629901677390961</v>
      </c>
      <c r="K77" s="190">
        <f t="shared" si="2"/>
        <v>114419627.06783257</v>
      </c>
      <c r="L77" s="185"/>
      <c r="M77" s="185"/>
      <c r="N77" s="185"/>
      <c r="O77" s="185"/>
      <c r="P77" s="185"/>
      <c r="Q77" s="185"/>
      <c r="R77" s="185"/>
      <c r="S77" s="185"/>
      <c r="T77" s="185"/>
      <c r="U77" s="185"/>
      <c r="V77" s="185"/>
      <c r="W77" s="185"/>
      <c r="X77" s="185"/>
      <c r="Y77" s="185">
        <v>-0.5</v>
      </c>
      <c r="Z77" s="186">
        <f t="shared" si="4"/>
        <v>0.65755117155854426</v>
      </c>
      <c r="AA77" s="185"/>
      <c r="AB77" s="185"/>
      <c r="AC77" s="185"/>
      <c r="AD77" s="185"/>
      <c r="AE77" s="185"/>
      <c r="AF77" s="185"/>
      <c r="AG77" s="185"/>
      <c r="AH77" s="185"/>
      <c r="AI77" s="185"/>
      <c r="AJ77" s="185"/>
    </row>
    <row r="78" spans="2:36" s="88" customFormat="1" x14ac:dyDescent="0.35">
      <c r="B78" s="186">
        <v>1988</v>
      </c>
      <c r="C78" s="191"/>
      <c r="D78" s="188">
        <f>IF(ISBLANK(VLOOKUP(B78,'Historische bioscoopcijfers'!$B$5:$AD$84,(MATCH($D$4,'Historische bioscoopcijfers'!$8:$8,0))-1)),"",VLOOKUP(B78,'Historische bioscoopcijfers'!$B$5:$AD$84,(MATCH($D$4,'Historische bioscoopcijfers'!$8:$8,0))-1))</f>
        <v>75191381.806136012</v>
      </c>
      <c r="E78" s="185"/>
      <c r="F78" s="189">
        <f t="shared" si="3"/>
        <v>55.614927371402381</v>
      </c>
      <c r="G78" s="185"/>
      <c r="H78" s="182">
        <f t="shared" si="0"/>
        <v>113555726.35184503</v>
      </c>
      <c r="I78" s="182"/>
      <c r="J78" s="189">
        <f t="shared" si="1"/>
        <v>83.990921857873531</v>
      </c>
      <c r="K78" s="190">
        <f t="shared" si="2"/>
        <v>113555726.35184503</v>
      </c>
      <c r="L78" s="185"/>
      <c r="M78" s="185"/>
      <c r="N78" s="185"/>
      <c r="O78" s="185"/>
      <c r="P78" s="185"/>
      <c r="Q78" s="185"/>
      <c r="R78" s="185"/>
      <c r="S78" s="185"/>
      <c r="T78" s="185"/>
      <c r="U78" s="185"/>
      <c r="V78" s="185"/>
      <c r="W78" s="185"/>
      <c r="X78" s="185"/>
      <c r="Y78" s="185">
        <v>0.7</v>
      </c>
      <c r="Z78" s="186">
        <f t="shared" si="4"/>
        <v>0.66215402975945403</v>
      </c>
      <c r="AA78" s="185"/>
      <c r="AB78" s="185"/>
      <c r="AC78" s="185"/>
      <c r="AD78" s="185"/>
      <c r="AE78" s="185"/>
      <c r="AF78" s="185"/>
      <c r="AG78" s="185"/>
      <c r="AH78" s="185"/>
      <c r="AI78" s="185"/>
      <c r="AJ78" s="185"/>
    </row>
    <row r="79" spans="2:36" s="88" customFormat="1" x14ac:dyDescent="0.35">
      <c r="B79" s="186">
        <v>1989</v>
      </c>
      <c r="C79" s="191"/>
      <c r="D79" s="188">
        <f>IF(ISBLANK(VLOOKUP(B79,'Historische bioscoopcijfers'!$B$5:$AD$84,(MATCH($D$4,'Historische bioscoopcijfers'!$8:$8,0))-1)),"",VLOOKUP(B79,'Historische bioscoopcijfers'!$B$5:$AD$84,(MATCH($D$4,'Historische bioscoopcijfers'!$8:$8,0))-1))</f>
        <v>79003135.621293187</v>
      </c>
      <c r="E79" s="185"/>
      <c r="F79" s="189">
        <f t="shared" si="3"/>
        <v>58.434271909240522</v>
      </c>
      <c r="G79" s="185"/>
      <c r="H79" s="182">
        <f t="shared" si="0"/>
        <v>118014167.3806369</v>
      </c>
      <c r="I79" s="182"/>
      <c r="J79" s="189">
        <f t="shared" si="1"/>
        <v>87.288585340707769</v>
      </c>
      <c r="K79" s="190">
        <f t="shared" si="2"/>
        <v>118014167.3806369</v>
      </c>
      <c r="L79" s="185"/>
      <c r="M79" s="185"/>
      <c r="N79" s="185"/>
      <c r="O79" s="185"/>
      <c r="P79" s="185"/>
      <c r="Q79" s="185"/>
      <c r="R79" s="185"/>
      <c r="S79" s="185"/>
      <c r="T79" s="185"/>
      <c r="U79" s="185"/>
      <c r="V79" s="185"/>
      <c r="W79" s="185"/>
      <c r="X79" s="185"/>
      <c r="Y79" s="185">
        <v>1.1000000000000001</v>
      </c>
      <c r="Z79" s="186">
        <f t="shared" si="4"/>
        <v>0.66943772408680802</v>
      </c>
      <c r="AA79" s="185"/>
      <c r="AB79" s="185"/>
      <c r="AC79" s="185"/>
      <c r="AD79" s="185"/>
      <c r="AE79" s="185"/>
      <c r="AF79" s="185"/>
      <c r="AG79" s="185"/>
      <c r="AH79" s="185"/>
      <c r="AI79" s="185"/>
      <c r="AJ79" s="185"/>
    </row>
    <row r="80" spans="2:36" s="88" customFormat="1" x14ac:dyDescent="0.35">
      <c r="B80" s="186">
        <v>1990</v>
      </c>
      <c r="C80" s="191"/>
      <c r="D80" s="188">
        <f>IF(ISBLANK(VLOOKUP(B80,'Historische bioscoopcijfers'!$B$5:$AD$84,(MATCH($D$4,'Historische bioscoopcijfers'!$8:$8,0))-1)),"",VLOOKUP(B80,'Historische bioscoopcijfers'!$B$5:$AD$84,(MATCH($D$4,'Historische bioscoopcijfers'!$8:$8,0))-1))</f>
        <v>76189698.281534314</v>
      </c>
      <c r="E80" s="185"/>
      <c r="F80" s="189">
        <f t="shared" si="3"/>
        <v>56.353327131312355</v>
      </c>
      <c r="G80" s="185"/>
      <c r="H80" s="182">
        <f t="shared" si="0"/>
        <v>111035590.44120386</v>
      </c>
      <c r="I80" s="182"/>
      <c r="J80" s="189">
        <f t="shared" si="1"/>
        <v>82.126916006807591</v>
      </c>
      <c r="K80" s="190">
        <f t="shared" si="2"/>
        <v>111035590.44120386</v>
      </c>
      <c r="L80" s="185"/>
      <c r="M80" s="185"/>
      <c r="N80" s="185"/>
      <c r="O80" s="185"/>
      <c r="P80" s="185"/>
      <c r="Q80" s="185"/>
      <c r="R80" s="185"/>
      <c r="S80" s="185"/>
      <c r="T80" s="185"/>
      <c r="U80" s="185"/>
      <c r="V80" s="185"/>
      <c r="W80" s="185"/>
      <c r="X80" s="185"/>
      <c r="Y80" s="185">
        <v>2.5</v>
      </c>
      <c r="Z80" s="186">
        <f t="shared" si="4"/>
        <v>0.68617366718897821</v>
      </c>
      <c r="AA80" s="185"/>
      <c r="AB80" s="185"/>
      <c r="AC80" s="185"/>
      <c r="AD80" s="185"/>
      <c r="AE80" s="185"/>
      <c r="AF80" s="185"/>
      <c r="AG80" s="185"/>
      <c r="AH80" s="185"/>
      <c r="AI80" s="185"/>
      <c r="AJ80" s="185"/>
    </row>
    <row r="81" spans="2:36" s="88" customFormat="1" x14ac:dyDescent="0.35">
      <c r="B81" s="186">
        <v>1991</v>
      </c>
      <c r="C81" s="191"/>
      <c r="D81" s="188">
        <f>IF(ISBLANK(VLOOKUP(B81,'Historische bioscoopcijfers'!$B$5:$AD$84,(MATCH($D$4,'Historische bioscoopcijfers'!$8:$8,0))-1)),"",VLOOKUP(B81,'Historische bioscoopcijfers'!$B$5:$AD$84,(MATCH($D$4,'Historische bioscoopcijfers'!$8:$8,0))-1))</f>
        <v>82451865.263578236</v>
      </c>
      <c r="E81" s="185"/>
      <c r="F81" s="189">
        <f t="shared" si="3"/>
        <v>60.98510744347503</v>
      </c>
      <c r="G81" s="185"/>
      <c r="H81" s="182">
        <f t="shared" si="0"/>
        <v>115651398.80094276</v>
      </c>
      <c r="I81" s="182"/>
      <c r="J81" s="189">
        <f t="shared" si="1"/>
        <v>85.540975444484289</v>
      </c>
      <c r="K81" s="190">
        <f t="shared" si="2"/>
        <v>115651398.80094276</v>
      </c>
      <c r="L81" s="185"/>
      <c r="M81" s="185"/>
      <c r="N81" s="185"/>
      <c r="O81" s="185"/>
      <c r="P81" s="185"/>
      <c r="Q81" s="185"/>
      <c r="R81" s="185"/>
      <c r="S81" s="185"/>
      <c r="T81" s="185"/>
      <c r="U81" s="185"/>
      <c r="V81" s="185"/>
      <c r="W81" s="185"/>
      <c r="X81" s="185"/>
      <c r="Y81" s="185">
        <v>3.9</v>
      </c>
      <c r="Z81" s="186">
        <f t="shared" si="4"/>
        <v>0.71293444020934837</v>
      </c>
      <c r="AA81" s="185"/>
      <c r="AB81" s="185"/>
      <c r="AC81" s="185"/>
      <c r="AD81" s="185"/>
      <c r="AE81" s="185"/>
      <c r="AF81" s="185"/>
      <c r="AG81" s="185"/>
      <c r="AH81" s="185"/>
      <c r="AI81" s="185"/>
      <c r="AJ81" s="185"/>
    </row>
    <row r="82" spans="2:36" s="88" customFormat="1" x14ac:dyDescent="0.35">
      <c r="B82" s="186">
        <v>1992</v>
      </c>
      <c r="C82" s="191"/>
      <c r="D82" s="188">
        <f>IF(ISBLANK(VLOOKUP(B82,'Historische bioscoopcijfers'!$B$5:$AD$84,(MATCH($D$4,'Historische bioscoopcijfers'!$8:$8,0))-1)),"",VLOOKUP(B82,'Historische bioscoopcijfers'!$B$5:$AD$84,(MATCH($D$4,'Historische bioscoopcijfers'!$8:$8,0))-1))</f>
        <v>74900000</v>
      </c>
      <c r="E82" s="185"/>
      <c r="F82" s="189">
        <f t="shared" si="3"/>
        <v>55.399408284023664</v>
      </c>
      <c r="G82" s="185"/>
      <c r="H82" s="182">
        <f t="shared" si="0"/>
        <v>101310268.49425817</v>
      </c>
      <c r="I82" s="182"/>
      <c r="J82" s="189">
        <f t="shared" si="1"/>
        <v>74.933630543090359</v>
      </c>
      <c r="K82" s="190">
        <f t="shared" si="2"/>
        <v>101310268.49425817</v>
      </c>
      <c r="L82" s="185"/>
      <c r="M82" s="185"/>
      <c r="N82" s="185"/>
      <c r="O82" s="185"/>
      <c r="P82" s="185"/>
      <c r="Q82" s="185"/>
      <c r="R82" s="185"/>
      <c r="S82" s="185"/>
      <c r="T82" s="185"/>
      <c r="U82" s="185"/>
      <c r="V82" s="185"/>
      <c r="W82" s="185"/>
      <c r="X82" s="185"/>
      <c r="Y82" s="185">
        <v>3.7</v>
      </c>
      <c r="Z82" s="186">
        <f t="shared" si="4"/>
        <v>0.7393130144970943</v>
      </c>
      <c r="AA82" s="185"/>
      <c r="AB82" s="185"/>
      <c r="AC82" s="185"/>
      <c r="AD82" s="185"/>
      <c r="AE82" s="185"/>
      <c r="AF82" s="185"/>
      <c r="AG82" s="185"/>
      <c r="AH82" s="185"/>
      <c r="AI82" s="185"/>
      <c r="AJ82" s="185"/>
    </row>
    <row r="83" spans="2:36" s="88" customFormat="1" x14ac:dyDescent="0.35">
      <c r="B83" s="186">
        <v>1993</v>
      </c>
      <c r="C83" s="191"/>
      <c r="D83" s="188">
        <f>IF(ISBLANK(VLOOKUP(B83,'Historische bioscoopcijfers'!$B$5:$AD$84,(MATCH($D$4,'Historische bioscoopcijfers'!$8:$8,0))-1)),"",VLOOKUP(B83,'Historische bioscoopcijfers'!$B$5:$AD$84,(MATCH($D$4,'Historische bioscoopcijfers'!$8:$8,0))-1))</f>
        <v>85400000</v>
      </c>
      <c r="E83" s="185"/>
      <c r="F83" s="189">
        <f t="shared" si="3"/>
        <v>63.165680473372774</v>
      </c>
      <c r="G83" s="185"/>
      <c r="H83" s="182">
        <f t="shared" si="0"/>
        <v>113136770.40375935</v>
      </c>
      <c r="I83" s="182"/>
      <c r="J83" s="189">
        <f t="shared" si="1"/>
        <v>83.681043198046851</v>
      </c>
      <c r="K83" s="190">
        <f t="shared" si="2"/>
        <v>113136770.40375935</v>
      </c>
      <c r="L83" s="185"/>
      <c r="M83" s="185"/>
      <c r="N83" s="185"/>
      <c r="O83" s="185"/>
      <c r="P83" s="185"/>
      <c r="Q83" s="185"/>
      <c r="R83" s="185"/>
      <c r="S83" s="185"/>
      <c r="T83" s="185"/>
      <c r="U83" s="185"/>
      <c r="V83" s="185"/>
      <c r="W83" s="185"/>
      <c r="X83" s="185"/>
      <c r="Y83" s="185">
        <v>2.1</v>
      </c>
      <c r="Z83" s="186">
        <f t="shared" si="4"/>
        <v>0.75483858780153323</v>
      </c>
      <c r="AA83" s="185"/>
      <c r="AB83" s="185"/>
      <c r="AC83" s="185"/>
      <c r="AD83" s="185"/>
      <c r="AE83" s="185"/>
      <c r="AF83" s="185"/>
      <c r="AG83" s="185"/>
      <c r="AH83" s="185"/>
      <c r="AI83" s="185"/>
      <c r="AJ83" s="185"/>
    </row>
    <row r="84" spans="2:36" s="88" customFormat="1" x14ac:dyDescent="0.35">
      <c r="B84" s="186">
        <v>1994</v>
      </c>
      <c r="C84" s="191"/>
      <c r="D84" s="188">
        <f>IF(ISBLANK(VLOOKUP(B84,'Historische bioscoopcijfers'!$B$5:$AD$84,(MATCH($D$4,'Historische bioscoopcijfers'!$8:$8,0))-1)),"",VLOOKUP(B84,'Historische bioscoopcijfers'!$B$5:$AD$84,(MATCH($D$4,'Historische bioscoopcijfers'!$8:$8,0))-1))</f>
        <v>85400000</v>
      </c>
      <c r="E84" s="185"/>
      <c r="F84" s="189">
        <f t="shared" si="3"/>
        <v>63.165680473372774</v>
      </c>
      <c r="G84" s="185"/>
      <c r="H84" s="182">
        <f t="shared" si="0"/>
        <v>110055224.12817058</v>
      </c>
      <c r="I84" s="182"/>
      <c r="J84" s="189">
        <f t="shared" si="1"/>
        <v>81.401792994209003</v>
      </c>
      <c r="K84" s="190">
        <f t="shared" si="2"/>
        <v>110055224.12817058</v>
      </c>
      <c r="L84" s="185"/>
      <c r="M84" s="185"/>
      <c r="N84" s="185"/>
      <c r="O84" s="185"/>
      <c r="P84" s="185"/>
      <c r="Q84" s="185"/>
      <c r="R84" s="185"/>
      <c r="S84" s="185"/>
      <c r="T84" s="185"/>
      <c r="U84" s="185"/>
      <c r="V84" s="185"/>
      <c r="W84" s="185"/>
      <c r="X84" s="185"/>
      <c r="Y84" s="185">
        <v>2.8</v>
      </c>
      <c r="Z84" s="186">
        <f t="shared" si="4"/>
        <v>0.77597406825997606</v>
      </c>
      <c r="AA84" s="185"/>
      <c r="AB84" s="185"/>
      <c r="AC84" s="185"/>
      <c r="AD84" s="185"/>
      <c r="AE84" s="185"/>
      <c r="AF84" s="185"/>
      <c r="AG84" s="185"/>
      <c r="AH84" s="185"/>
      <c r="AI84" s="185"/>
      <c r="AJ84" s="185"/>
    </row>
    <row r="85" spans="2:36" s="88" customFormat="1" x14ac:dyDescent="0.35">
      <c r="B85" s="186">
        <v>1995</v>
      </c>
      <c r="C85" s="191"/>
      <c r="D85" s="188">
        <f>IF(ISBLANK(VLOOKUP(B85,'Historische bioscoopcijfers'!$B$5:$AD$84,(MATCH($D$4,'Historische bioscoopcijfers'!$8:$8,0))-1)),"",VLOOKUP(B85,'Historische bioscoopcijfers'!$B$5:$AD$84,(MATCH($D$4,'Historische bioscoopcijfers'!$8:$8,0))-1))</f>
        <v>89700000</v>
      </c>
      <c r="E85" s="185"/>
      <c r="F85" s="189">
        <f t="shared" si="3"/>
        <v>66.34615384615384</v>
      </c>
      <c r="G85" s="185"/>
      <c r="H85" s="182">
        <f t="shared" si="0"/>
        <v>113552697.85887861</v>
      </c>
      <c r="I85" s="182"/>
      <c r="J85" s="189">
        <f t="shared" si="1"/>
        <v>83.988681848282994</v>
      </c>
      <c r="K85" s="190">
        <f t="shared" si="2"/>
        <v>113552697.85887861</v>
      </c>
      <c r="L85" s="185"/>
      <c r="M85" s="185"/>
      <c r="N85" s="185"/>
      <c r="O85" s="185"/>
      <c r="P85" s="185"/>
      <c r="Q85" s="185"/>
      <c r="R85" s="185"/>
      <c r="S85" s="185"/>
      <c r="T85" s="185"/>
      <c r="U85" s="185"/>
      <c r="V85" s="185"/>
      <c r="W85" s="185"/>
      <c r="X85" s="185"/>
      <c r="Y85" s="185">
        <v>1.8</v>
      </c>
      <c r="Z85" s="186">
        <f t="shared" si="4"/>
        <v>0.78994160148865555</v>
      </c>
      <c r="AA85" s="185"/>
      <c r="AB85" s="185"/>
      <c r="AC85" s="185"/>
      <c r="AD85" s="185"/>
      <c r="AE85" s="185"/>
      <c r="AF85" s="185"/>
      <c r="AG85" s="185"/>
      <c r="AH85" s="185"/>
      <c r="AI85" s="185"/>
      <c r="AJ85" s="185"/>
    </row>
    <row r="86" spans="2:36" s="88" customFormat="1" x14ac:dyDescent="0.35">
      <c r="B86" s="186">
        <v>1996</v>
      </c>
      <c r="C86" s="191"/>
      <c r="D86" s="188">
        <f>IF(ISBLANK(VLOOKUP(B86,'Historische bioscoopcijfers'!$B$5:$AD$84,(MATCH($D$4,'Historische bioscoopcijfers'!$8:$8,0))-1)),"",VLOOKUP(B86,'Historische bioscoopcijfers'!$B$5:$AD$84,(MATCH($D$4,'Historische bioscoopcijfers'!$8:$8,0))-1))</f>
        <v>91600000</v>
      </c>
      <c r="E86" s="185"/>
      <c r="F86" s="189">
        <f t="shared" si="3"/>
        <v>67.751479289940832</v>
      </c>
      <c r="G86" s="185"/>
      <c r="H86" s="182">
        <f t="shared" si="0"/>
        <v>113572907.88506341</v>
      </c>
      <c r="I86" s="182"/>
      <c r="J86" s="189">
        <f t="shared" si="1"/>
        <v>84.003630092502519</v>
      </c>
      <c r="K86" s="190">
        <f t="shared" si="2"/>
        <v>113572907.88506341</v>
      </c>
      <c r="L86" s="185"/>
      <c r="M86" s="185"/>
      <c r="N86" s="185"/>
      <c r="O86" s="185"/>
      <c r="P86" s="185"/>
      <c r="Q86" s="185"/>
      <c r="R86" s="185"/>
      <c r="S86" s="185"/>
      <c r="T86" s="185"/>
      <c r="U86" s="185"/>
      <c r="V86" s="185"/>
      <c r="W86" s="185"/>
      <c r="X86" s="185"/>
      <c r="Y86" s="185">
        <v>2.1</v>
      </c>
      <c r="Z86" s="186">
        <f t="shared" si="4"/>
        <v>0.80653037511991721</v>
      </c>
      <c r="AA86" s="185"/>
      <c r="AB86" s="185"/>
      <c r="AC86" s="185"/>
      <c r="AD86" s="185"/>
      <c r="AE86" s="185"/>
      <c r="AF86" s="185"/>
      <c r="AG86" s="185"/>
      <c r="AH86" s="185"/>
      <c r="AI86" s="185"/>
      <c r="AJ86" s="185"/>
    </row>
    <row r="87" spans="2:36" s="88" customFormat="1" x14ac:dyDescent="0.35">
      <c r="B87" s="186">
        <v>1997</v>
      </c>
      <c r="C87" s="191"/>
      <c r="D87" s="188">
        <f>IF(ISBLANK(VLOOKUP(B87,'Historische bioscoopcijfers'!$B$5:$AD$84,(MATCH($D$4,'Historische bioscoopcijfers'!$8:$8,0))-1)),"",VLOOKUP(B87,'Historische bioscoopcijfers'!$B$5:$AD$84,(MATCH($D$4,'Historische bioscoopcijfers'!$8:$8,0))-1))</f>
        <v>105500000</v>
      </c>
      <c r="E87" s="185"/>
      <c r="F87" s="189">
        <f t="shared" si="3"/>
        <v>78.032544378698219</v>
      </c>
      <c r="G87" s="185"/>
      <c r="H87" s="182">
        <f t="shared" si="0"/>
        <v>127991413.59388423</v>
      </c>
      <c r="I87" s="182"/>
      <c r="J87" s="189">
        <f t="shared" si="1"/>
        <v>94.668205320920279</v>
      </c>
      <c r="K87" s="190">
        <f t="shared" si="2"/>
        <v>127991413.59388423</v>
      </c>
      <c r="L87" s="185"/>
      <c r="M87" s="185"/>
      <c r="N87" s="185"/>
      <c r="O87" s="185"/>
      <c r="P87" s="185"/>
      <c r="Q87" s="185"/>
      <c r="R87" s="185"/>
      <c r="S87" s="185"/>
      <c r="T87" s="185"/>
      <c r="U87" s="185"/>
      <c r="V87" s="185"/>
      <c r="W87" s="185"/>
      <c r="X87" s="185"/>
      <c r="Y87" s="185">
        <v>2.2000000000000002</v>
      </c>
      <c r="Z87" s="186">
        <f t="shared" si="4"/>
        <v>0.82427404337255539</v>
      </c>
      <c r="AA87" s="185"/>
      <c r="AB87" s="185"/>
      <c r="AC87" s="185"/>
      <c r="AD87" s="185"/>
      <c r="AE87" s="185"/>
      <c r="AF87" s="185"/>
      <c r="AG87" s="185"/>
      <c r="AH87" s="185"/>
      <c r="AI87" s="185"/>
      <c r="AJ87" s="185"/>
    </row>
    <row r="88" spans="2:36" s="88" customFormat="1" x14ac:dyDescent="0.35">
      <c r="B88" s="186">
        <v>1998</v>
      </c>
      <c r="C88" s="191"/>
      <c r="D88" s="188">
        <f>IF(ISBLANK(VLOOKUP(B88,'Historische bioscoopcijfers'!$B$5:$AD$84,(MATCH($D$4,'Historische bioscoopcijfers'!$8:$8,0))-1)),"",VLOOKUP(B88,'Historische bioscoopcijfers'!$B$5:$AD$84,(MATCH($D$4,'Historische bioscoopcijfers'!$8:$8,0))-1))</f>
        <v>116500000</v>
      </c>
      <c r="E88" s="185"/>
      <c r="F88" s="189">
        <f t="shared" si="3"/>
        <v>86.168639053254438</v>
      </c>
      <c r="G88" s="185"/>
      <c r="H88" s="182">
        <f t="shared" si="0"/>
        <v>138701167.70635194</v>
      </c>
      <c r="I88" s="182"/>
      <c r="J88" s="189">
        <f t="shared" si="1"/>
        <v>102.58962108457983</v>
      </c>
      <c r="K88" s="190">
        <f t="shared" si="2"/>
        <v>138701167.70635194</v>
      </c>
      <c r="L88" s="185"/>
      <c r="M88" s="185"/>
      <c r="N88" s="185"/>
      <c r="O88" s="185"/>
      <c r="P88" s="185"/>
      <c r="Q88" s="185"/>
      <c r="R88" s="185"/>
      <c r="S88" s="185"/>
      <c r="T88" s="185"/>
      <c r="U88" s="185"/>
      <c r="V88" s="185"/>
      <c r="W88" s="185"/>
      <c r="X88" s="185"/>
      <c r="Y88" s="185">
        <v>1.9</v>
      </c>
      <c r="Z88" s="186">
        <f t="shared" si="4"/>
        <v>0.83993525019663395</v>
      </c>
      <c r="AA88" s="185"/>
      <c r="AB88" s="185"/>
      <c r="AC88" s="185"/>
      <c r="AD88" s="185"/>
      <c r="AE88" s="185"/>
      <c r="AF88" s="185"/>
      <c r="AG88" s="185"/>
      <c r="AH88" s="185"/>
      <c r="AI88" s="185"/>
      <c r="AJ88" s="185"/>
    </row>
    <row r="89" spans="2:36" s="88" customFormat="1" x14ac:dyDescent="0.35">
      <c r="B89" s="186">
        <v>1999</v>
      </c>
      <c r="C89" s="191"/>
      <c r="D89" s="188">
        <f>IF(ISBLANK(VLOOKUP(B89,'Historische bioscoopcijfers'!$B$5:$AD$84,(MATCH($D$4,'Historische bioscoopcijfers'!$8:$8,0))-1)),"",VLOOKUP(B89,'Historische bioscoopcijfers'!$B$5:$AD$84,(MATCH($D$4,'Historische bioscoopcijfers'!$8:$8,0))-1))</f>
        <v>104700000</v>
      </c>
      <c r="E89" s="185"/>
      <c r="F89" s="189">
        <f t="shared" si="3"/>
        <v>77.440828402366861</v>
      </c>
      <c r="G89" s="185"/>
      <c r="H89" s="182">
        <f t="shared" si="0"/>
        <v>121969144.56090514</v>
      </c>
      <c r="I89" s="182"/>
      <c r="J89" s="189">
        <f t="shared" si="1"/>
        <v>90.213864320196109</v>
      </c>
      <c r="K89" s="190">
        <f t="shared" si="2"/>
        <v>121969144.56090514</v>
      </c>
      <c r="L89" s="185"/>
      <c r="M89" s="185"/>
      <c r="N89" s="185"/>
      <c r="O89" s="185"/>
      <c r="P89" s="185"/>
      <c r="Q89" s="185"/>
      <c r="R89" s="185"/>
      <c r="S89" s="185"/>
      <c r="T89" s="185"/>
      <c r="U89" s="185"/>
      <c r="V89" s="185"/>
      <c r="W89" s="185"/>
      <c r="X89" s="185"/>
      <c r="Y89" s="185">
        <v>2.2000000000000002</v>
      </c>
      <c r="Z89" s="186">
        <f t="shared" si="4"/>
        <v>0.85841382570095981</v>
      </c>
      <c r="AA89" s="185"/>
      <c r="AB89" s="185"/>
      <c r="AC89" s="185"/>
      <c r="AD89" s="185"/>
      <c r="AE89" s="185"/>
      <c r="AF89" s="185"/>
      <c r="AG89" s="185"/>
      <c r="AH89" s="185"/>
      <c r="AI89" s="185"/>
      <c r="AJ89" s="185"/>
    </row>
    <row r="90" spans="2:36" s="88" customFormat="1" x14ac:dyDescent="0.35">
      <c r="B90" s="186">
        <v>2000</v>
      </c>
      <c r="C90" s="191"/>
      <c r="D90" s="188">
        <f>IF(ISBLANK(VLOOKUP(B90,'Historische bioscoopcijfers'!$B$5:$AD$84,(MATCH($D$4,'Historische bioscoopcijfers'!$8:$8,0))-1)),"",VLOOKUP(B90,'Historische bioscoopcijfers'!$B$5:$AD$84,(MATCH($D$4,'Historische bioscoopcijfers'!$8:$8,0))-1))</f>
        <v>128500000</v>
      </c>
      <c r="E90" s="185"/>
      <c r="F90" s="189">
        <f t="shared" si="3"/>
        <v>95.044378698224847</v>
      </c>
      <c r="G90" s="185"/>
      <c r="H90" s="182">
        <f t="shared" si="0"/>
        <v>146043609.6263546</v>
      </c>
      <c r="I90" s="182"/>
      <c r="J90" s="189">
        <f t="shared" si="1"/>
        <v>108.02042132126819</v>
      </c>
      <c r="K90" s="190">
        <f t="shared" si="2"/>
        <v>146043609.6263546</v>
      </c>
      <c r="L90" s="185"/>
      <c r="M90" s="185"/>
      <c r="N90" s="185"/>
      <c r="O90" s="185"/>
      <c r="P90" s="185"/>
      <c r="Q90" s="185"/>
      <c r="R90" s="185"/>
      <c r="S90" s="185"/>
      <c r="T90" s="185"/>
      <c r="U90" s="185"/>
      <c r="V90" s="185"/>
      <c r="W90" s="185"/>
      <c r="X90" s="185"/>
      <c r="Y90" s="185">
        <v>2.5</v>
      </c>
      <c r="Z90" s="186">
        <f t="shared" si="4"/>
        <v>0.87987417134348378</v>
      </c>
      <c r="AA90" s="185"/>
      <c r="AB90" s="185"/>
      <c r="AC90" s="185"/>
      <c r="AD90" s="185"/>
      <c r="AE90" s="185"/>
      <c r="AF90" s="185"/>
      <c r="AG90" s="185"/>
      <c r="AH90" s="185"/>
      <c r="AI90" s="185"/>
      <c r="AJ90" s="185"/>
    </row>
    <row r="91" spans="2:36" s="88" customFormat="1" x14ac:dyDescent="0.35">
      <c r="B91" s="186">
        <v>2001</v>
      </c>
      <c r="C91" s="191"/>
      <c r="D91" s="188">
        <f>IF(ISBLANK(VLOOKUP(B91,'Historische bioscoopcijfers'!$B$5:$AD$84,(MATCH($D$4,'Historische bioscoopcijfers'!$8:$8,0))-1)),"",VLOOKUP(B91,'Historische bioscoopcijfers'!$B$5:$AD$84,(MATCH($D$4,'Historische bioscoopcijfers'!$8:$8,0))-1))</f>
        <v>148500000</v>
      </c>
      <c r="E91" s="185"/>
      <c r="F91" s="189">
        <f t="shared" si="3"/>
        <v>109.83727810650888</v>
      </c>
      <c r="G91" s="185"/>
      <c r="H91" s="182">
        <f t="shared" si="0"/>
        <v>161351943.14091602</v>
      </c>
      <c r="I91" s="182"/>
      <c r="J91" s="189">
        <f t="shared" si="1"/>
        <v>119.3431532107367</v>
      </c>
      <c r="K91" s="190">
        <f t="shared" si="2"/>
        <v>161351943.14091602</v>
      </c>
      <c r="L91" s="185"/>
      <c r="M91" s="185"/>
      <c r="N91" s="185"/>
      <c r="O91" s="185"/>
      <c r="P91" s="185"/>
      <c r="Q91" s="185"/>
      <c r="R91" s="185"/>
      <c r="S91" s="185"/>
      <c r="T91" s="185"/>
      <c r="U91" s="185"/>
      <c r="V91" s="185"/>
      <c r="W91" s="185"/>
      <c r="X91" s="185"/>
      <c r="Y91" s="185">
        <v>4.5999999999999996</v>
      </c>
      <c r="Z91" s="186">
        <f t="shared" si="4"/>
        <v>0.92034838322528401</v>
      </c>
      <c r="AA91" s="185"/>
      <c r="AB91" s="185"/>
      <c r="AC91" s="185"/>
      <c r="AD91" s="185"/>
      <c r="AE91" s="185"/>
      <c r="AF91" s="185"/>
      <c r="AG91" s="185"/>
      <c r="AH91" s="185"/>
      <c r="AI91" s="185"/>
      <c r="AJ91" s="185"/>
    </row>
    <row r="92" spans="2:36" s="88" customFormat="1" x14ac:dyDescent="0.35">
      <c r="B92" s="186">
        <v>2002</v>
      </c>
      <c r="C92" s="191"/>
      <c r="D92" s="188">
        <f>IF(ISBLANK(VLOOKUP(B92,'Historische bioscoopcijfers'!$B$5:$AD$84,(MATCH($D$4,'Historische bioscoopcijfers'!$8:$8,0))-1)),"",VLOOKUP(B92,'Historische bioscoopcijfers'!$B$5:$AD$84,(MATCH($D$4,'Historische bioscoopcijfers'!$8:$8,0))-1))</f>
        <v>156500000</v>
      </c>
      <c r="E92" s="185"/>
      <c r="F92" s="189">
        <f t="shared" si="3"/>
        <v>115.7544378698225</v>
      </c>
      <c r="G92" s="185"/>
      <c r="H92" s="182">
        <f t="shared" si="0"/>
        <v>164452904.94600001</v>
      </c>
      <c r="I92" s="182"/>
      <c r="J92" s="189">
        <f t="shared" si="1"/>
        <v>121.63676401331362</v>
      </c>
      <c r="K92" s="190">
        <f t="shared" si="2"/>
        <v>164452904.94600001</v>
      </c>
      <c r="L92" s="185"/>
      <c r="M92" s="185"/>
      <c r="N92" s="185"/>
      <c r="O92" s="185"/>
      <c r="P92" s="185"/>
      <c r="Q92" s="185"/>
      <c r="R92" s="185"/>
      <c r="S92" s="185"/>
      <c r="T92" s="185"/>
      <c r="U92" s="185"/>
      <c r="V92" s="185"/>
      <c r="W92" s="185"/>
      <c r="X92" s="185"/>
      <c r="Y92" s="185">
        <v>3.4</v>
      </c>
      <c r="Z92" s="186">
        <f t="shared" si="4"/>
        <v>0.95164022825494365</v>
      </c>
      <c r="AA92" s="185"/>
      <c r="AB92" s="185"/>
      <c r="AC92" s="185"/>
      <c r="AD92" s="185"/>
      <c r="AE92" s="185"/>
      <c r="AF92" s="185"/>
      <c r="AG92" s="185"/>
      <c r="AH92" s="185"/>
      <c r="AI92" s="185"/>
      <c r="AJ92" s="185"/>
    </row>
    <row r="93" spans="2:36" s="88" customFormat="1" x14ac:dyDescent="0.35">
      <c r="B93" s="186">
        <v>2003</v>
      </c>
      <c r="C93" s="191"/>
      <c r="D93" s="188">
        <f>IF(ISBLANK(VLOOKUP(B93,'Historische bioscoopcijfers'!$B$5:$AD$84,(MATCH($D$4,'Historische bioscoopcijfers'!$8:$8,0))-1)),"",VLOOKUP(B93,'Historische bioscoopcijfers'!$B$5:$AD$84,(MATCH($D$4,'Historische bioscoopcijfers'!$8:$8,0))-1))</f>
        <v>163200000</v>
      </c>
      <c r="E93" s="185"/>
      <c r="F93" s="189">
        <f t="shared" si="3"/>
        <v>120.71005917159763</v>
      </c>
      <c r="G93" s="185"/>
      <c r="H93" s="182">
        <f t="shared" si="0"/>
        <v>167966092.80000001</v>
      </c>
      <c r="I93" s="182"/>
      <c r="J93" s="189">
        <f t="shared" si="1"/>
        <v>124.23527573964499</v>
      </c>
      <c r="K93" s="190">
        <f t="shared" si="2"/>
        <v>167966092.80000001</v>
      </c>
      <c r="L93" s="185"/>
      <c r="M93" s="185"/>
      <c r="N93" s="185"/>
      <c r="O93" s="185"/>
      <c r="P93" s="185"/>
      <c r="Q93" s="185"/>
      <c r="R93" s="185"/>
      <c r="S93" s="185"/>
      <c r="T93" s="185"/>
      <c r="U93" s="185"/>
      <c r="V93" s="185"/>
      <c r="W93" s="185"/>
      <c r="X93" s="185"/>
      <c r="Y93" s="185">
        <v>2.1</v>
      </c>
      <c r="Z93" s="186">
        <f t="shared" si="4"/>
        <v>0.97162467304829747</v>
      </c>
      <c r="AA93" s="185"/>
      <c r="AB93" s="185"/>
      <c r="AC93" s="185"/>
      <c r="AD93" s="185"/>
      <c r="AE93" s="185"/>
      <c r="AF93" s="185"/>
      <c r="AG93" s="185"/>
      <c r="AH93" s="185"/>
      <c r="AI93" s="185"/>
      <c r="AJ93" s="185"/>
    </row>
    <row r="94" spans="2:36" s="88" customFormat="1" x14ac:dyDescent="0.35">
      <c r="B94" s="186">
        <v>2004</v>
      </c>
      <c r="C94" s="191"/>
      <c r="D94" s="188">
        <f>IF(ISBLANK(VLOOKUP(B94,'Historische bioscoopcijfers'!$B$5:$AD$84,(MATCH($D$4,'Historische bioscoopcijfers'!$8:$8,0))-1)),"",VLOOKUP(B94,'Historische bioscoopcijfers'!$B$5:$AD$84,(MATCH($D$4,'Historische bioscoopcijfers'!$8:$8,0))-1))</f>
        <v>154100000</v>
      </c>
      <c r="E94" s="185"/>
      <c r="F94" s="189">
        <f t="shared" si="3"/>
        <v>113.97928994082839</v>
      </c>
      <c r="G94" s="185"/>
      <c r="H94" s="182">
        <f t="shared" si="0"/>
        <v>156719700</v>
      </c>
      <c r="I94" s="182"/>
      <c r="J94" s="189">
        <f t="shared" si="1"/>
        <v>115.91693786982249</v>
      </c>
      <c r="K94" s="190">
        <f t="shared" si="2"/>
        <v>156719700</v>
      </c>
      <c r="L94" s="185"/>
      <c r="M94" s="185"/>
      <c r="N94" s="185"/>
      <c r="O94" s="185"/>
      <c r="P94" s="185"/>
      <c r="Q94" s="185"/>
      <c r="R94" s="185"/>
      <c r="S94" s="185"/>
      <c r="T94" s="185"/>
      <c r="U94" s="185"/>
      <c r="V94" s="185"/>
      <c r="W94" s="185"/>
      <c r="X94" s="185"/>
      <c r="Y94" s="185">
        <v>1.2</v>
      </c>
      <c r="Z94" s="186">
        <f t="shared" si="4"/>
        <v>0.98328416912487704</v>
      </c>
      <c r="AA94" s="185"/>
      <c r="AB94" s="185"/>
      <c r="AC94" s="185"/>
      <c r="AD94" s="185"/>
      <c r="AE94" s="185"/>
      <c r="AF94" s="185"/>
      <c r="AG94" s="185"/>
      <c r="AH94" s="185"/>
      <c r="AI94" s="185"/>
      <c r="AJ94" s="185"/>
    </row>
    <row r="95" spans="2:36" s="88" customFormat="1" x14ac:dyDescent="0.35">
      <c r="B95" s="186">
        <v>2005</v>
      </c>
      <c r="C95" s="191"/>
      <c r="D95" s="188">
        <f>IF(ISBLANK(VLOOKUP(B95,'Historische bioscoopcijfers'!$B$5:$AD$84,(MATCH($D$4,'Historische bioscoopcijfers'!$8:$8,0))-1)),"",VLOOKUP(B95,'Historische bioscoopcijfers'!$B$5:$AD$84,(MATCH($D$4,'Historische bioscoopcijfers'!$8:$8,0))-1))</f>
        <v>135200000</v>
      </c>
      <c r="E95" s="185"/>
      <c r="F95" s="189">
        <f t="shared" si="3"/>
        <v>100</v>
      </c>
      <c r="G95" s="185"/>
      <c r="H95" s="182">
        <f t="shared" si="0"/>
        <v>135200000</v>
      </c>
      <c r="I95" s="182"/>
      <c r="J95" s="189">
        <f t="shared" si="1"/>
        <v>100</v>
      </c>
      <c r="K95" s="190">
        <f t="shared" si="2"/>
        <v>135200000</v>
      </c>
      <c r="L95" s="185"/>
      <c r="M95" s="185"/>
      <c r="N95" s="185"/>
      <c r="O95" s="185"/>
      <c r="P95" s="185"/>
      <c r="Q95" s="185"/>
      <c r="R95" s="185"/>
      <c r="S95" s="185"/>
      <c r="T95" s="185"/>
      <c r="U95" s="185"/>
      <c r="V95" s="185"/>
      <c r="W95" s="185"/>
      <c r="X95" s="185"/>
      <c r="Y95" s="185">
        <v>1.7</v>
      </c>
      <c r="Z95" s="186">
        <f t="shared" si="4"/>
        <v>1</v>
      </c>
      <c r="AA95" s="185"/>
      <c r="AB95" s="185"/>
      <c r="AC95" s="185"/>
      <c r="AD95" s="185"/>
      <c r="AE95" s="185"/>
      <c r="AF95" s="185"/>
      <c r="AG95" s="185"/>
      <c r="AH95" s="185"/>
      <c r="AI95" s="185"/>
      <c r="AJ95" s="185"/>
    </row>
    <row r="96" spans="2:36" s="88" customFormat="1" x14ac:dyDescent="0.35">
      <c r="B96" s="186">
        <v>2006</v>
      </c>
      <c r="C96" s="191"/>
      <c r="D96" s="188">
        <f>IF(ISBLANK(VLOOKUP(B96,'Historische bioscoopcijfers'!$B$5:$AD$84,(MATCH($D$4,'Historische bioscoopcijfers'!$8:$8,0))-1)),"",VLOOKUP(B96,'Historische bioscoopcijfers'!$B$5:$AD$84,(MATCH($D$4,'Historische bioscoopcijfers'!$8:$8,0))-1))</f>
        <v>155900000</v>
      </c>
      <c r="E96" s="185"/>
      <c r="F96" s="189">
        <f t="shared" si="3"/>
        <v>115.31065088757397</v>
      </c>
      <c r="G96" s="185"/>
      <c r="H96" s="182">
        <f t="shared" si="0"/>
        <v>154203758.65479726</v>
      </c>
      <c r="I96" s="182"/>
      <c r="J96" s="189">
        <f t="shared" si="1"/>
        <v>114.05603450798614</v>
      </c>
      <c r="K96" s="190">
        <f t="shared" si="2"/>
        <v>154203758.65479726</v>
      </c>
      <c r="L96" s="185"/>
      <c r="M96" s="185"/>
      <c r="N96" s="185"/>
      <c r="O96" s="185"/>
      <c r="P96" s="185"/>
      <c r="Q96" s="185"/>
      <c r="R96" s="185"/>
      <c r="S96" s="185"/>
      <c r="T96" s="185"/>
      <c r="U96" s="185"/>
      <c r="V96" s="185"/>
      <c r="W96" s="185"/>
      <c r="X96" s="185"/>
      <c r="Y96" s="185">
        <v>1.1000000000000001</v>
      </c>
      <c r="Z96" s="186">
        <f t="shared" si="4"/>
        <v>1.0109999999999999</v>
      </c>
      <c r="AA96" s="185"/>
      <c r="AB96" s="185"/>
      <c r="AC96" s="185"/>
      <c r="AD96" s="185"/>
      <c r="AE96" s="185"/>
      <c r="AF96" s="185"/>
      <c r="AG96" s="185"/>
      <c r="AH96" s="185"/>
      <c r="AI96" s="185"/>
      <c r="AJ96" s="185"/>
    </row>
    <row r="97" spans="2:36" s="88" customFormat="1" x14ac:dyDescent="0.35">
      <c r="B97" s="186">
        <v>2007</v>
      </c>
      <c r="C97" s="191"/>
      <c r="D97" s="188">
        <f>IF(ISBLANK(VLOOKUP(B97,'Historische bioscoopcijfers'!$B$5:$AD$84,(MATCH($D$4,'Historische bioscoopcijfers'!$8:$8,0))-1)),"",VLOOKUP(B97,'Historische bioscoopcijfers'!$B$5:$AD$84,(MATCH($D$4,'Historische bioscoopcijfers'!$8:$8,0))-1))</f>
        <v>159700000</v>
      </c>
      <c r="E97" s="185"/>
      <c r="F97" s="189">
        <f t="shared" si="3"/>
        <v>118.12130177514793</v>
      </c>
      <c r="G97" s="185"/>
      <c r="H97" s="182">
        <f t="shared" si="0"/>
        <v>155474816.38979107</v>
      </c>
      <c r="I97" s="182"/>
      <c r="J97" s="189">
        <f t="shared" si="1"/>
        <v>114.99616596878037</v>
      </c>
      <c r="K97" s="190">
        <f t="shared" si="2"/>
        <v>155474816.38979107</v>
      </c>
      <c r="L97" s="185"/>
      <c r="M97" s="185"/>
      <c r="N97" s="185"/>
      <c r="O97" s="185"/>
      <c r="P97" s="185"/>
      <c r="Q97" s="185"/>
      <c r="R97" s="185"/>
      <c r="S97" s="185"/>
      <c r="T97" s="185"/>
      <c r="U97" s="185"/>
      <c r="V97" s="185"/>
      <c r="W97" s="185"/>
      <c r="X97" s="185"/>
      <c r="Y97" s="185">
        <v>1.6</v>
      </c>
      <c r="Z97" s="186">
        <f t="shared" si="4"/>
        <v>1.0271759999999999</v>
      </c>
      <c r="AA97" s="185"/>
      <c r="AB97" s="185"/>
      <c r="AC97" s="185"/>
      <c r="AD97" s="185"/>
      <c r="AE97" s="185"/>
      <c r="AF97" s="185"/>
      <c r="AG97" s="185"/>
      <c r="AH97" s="185"/>
      <c r="AI97" s="185"/>
      <c r="AJ97" s="185"/>
    </row>
    <row r="98" spans="2:36" s="88" customFormat="1" x14ac:dyDescent="0.35">
      <c r="B98" s="186">
        <v>2008</v>
      </c>
      <c r="C98" s="191"/>
      <c r="D98" s="188">
        <f>IF(ISBLANK(VLOOKUP(B98,'Historische bioscoopcijfers'!$B$5:$AD$84,(MATCH($D$4,'Historische bioscoopcijfers'!$8:$8,0))-1)),"",VLOOKUP(B98,'Historische bioscoopcijfers'!$B$5:$AD$84,(MATCH($D$4,'Historische bioscoopcijfers'!$8:$8,0))-1))</f>
        <v>165100000</v>
      </c>
      <c r="E98" s="185"/>
      <c r="F98" s="189">
        <f t="shared" si="3"/>
        <v>122.11538461538463</v>
      </c>
      <c r="G98" s="185"/>
      <c r="H98" s="182">
        <f t="shared" si="0"/>
        <v>156811657.13734293</v>
      </c>
      <c r="I98" s="182"/>
      <c r="J98" s="189">
        <f t="shared" si="1"/>
        <v>115.98495350395189</v>
      </c>
      <c r="K98" s="190">
        <f t="shared" si="2"/>
        <v>156811657.13734293</v>
      </c>
      <c r="L98" s="185"/>
      <c r="M98" s="185"/>
      <c r="N98" s="185"/>
      <c r="O98" s="185"/>
      <c r="P98" s="185"/>
      <c r="Q98" s="185"/>
      <c r="R98" s="185"/>
      <c r="S98" s="185"/>
      <c r="T98" s="185"/>
      <c r="U98" s="185"/>
      <c r="V98" s="185"/>
      <c r="W98" s="185"/>
      <c r="X98" s="185"/>
      <c r="Y98" s="185">
        <v>2.5</v>
      </c>
      <c r="Z98" s="186">
        <f t="shared" si="4"/>
        <v>1.0528553999999997</v>
      </c>
      <c r="AA98" s="185"/>
      <c r="AB98" s="185"/>
      <c r="AC98" s="185"/>
      <c r="AD98" s="185"/>
      <c r="AE98" s="185"/>
      <c r="AF98" s="185"/>
      <c r="AG98" s="185"/>
      <c r="AH98" s="185"/>
      <c r="AI98" s="185"/>
      <c r="AJ98" s="185"/>
    </row>
    <row r="99" spans="2:36" s="88" customFormat="1" x14ac:dyDescent="0.35">
      <c r="B99" s="186">
        <v>2009</v>
      </c>
      <c r="C99" s="191"/>
      <c r="D99" s="188">
        <f>IF(ISBLANK(VLOOKUP(B99,'Historische bioscoopcijfers'!$B$5:$AD$84,(MATCH($D$4,'Historische bioscoopcijfers'!$8:$8,0))-1)),"",VLOOKUP(B99,'Historische bioscoopcijfers'!$B$5:$AD$84,(MATCH($D$4,'Historische bioscoopcijfers'!$8:$8,0))-1))</f>
        <v>200900000</v>
      </c>
      <c r="E99" s="185"/>
      <c r="F99" s="189">
        <f t="shared" si="3"/>
        <v>148.59467455621302</v>
      </c>
      <c r="G99" s="185"/>
      <c r="H99" s="182">
        <f t="shared" si="0"/>
        <v>188551805.46280611</v>
      </c>
      <c r="I99" s="182"/>
      <c r="J99" s="189">
        <f t="shared" si="1"/>
        <v>139.46139457308144</v>
      </c>
      <c r="K99" s="190">
        <f t="shared" si="2"/>
        <v>188551805.46280611</v>
      </c>
      <c r="L99" s="185"/>
      <c r="M99" s="185"/>
      <c r="N99" s="185"/>
      <c r="O99" s="185"/>
      <c r="P99" s="185"/>
      <c r="Q99" s="185"/>
      <c r="R99" s="185"/>
      <c r="S99" s="185"/>
      <c r="T99" s="185"/>
      <c r="U99" s="185"/>
      <c r="V99" s="185"/>
      <c r="W99" s="185"/>
      <c r="X99" s="185"/>
      <c r="Y99" s="185">
        <v>1.2</v>
      </c>
      <c r="Z99" s="186">
        <f t="shared" si="4"/>
        <v>1.0654896647999996</v>
      </c>
      <c r="AA99" s="185"/>
      <c r="AB99" s="185"/>
      <c r="AC99" s="185"/>
      <c r="AD99" s="185"/>
      <c r="AE99" s="185"/>
      <c r="AF99" s="185"/>
      <c r="AG99" s="185"/>
      <c r="AH99" s="185"/>
      <c r="AI99" s="185"/>
      <c r="AJ99" s="185"/>
    </row>
    <row r="100" spans="2:36" s="88" customFormat="1" x14ac:dyDescent="0.35">
      <c r="B100" s="186">
        <v>2010</v>
      </c>
      <c r="C100" s="191"/>
      <c r="D100" s="188">
        <f>IF(ISBLANK(VLOOKUP(B100,'Historische bioscoopcijfers'!$B$5:$AD$84,(MATCH($D$4,'Historische bioscoopcijfers'!$8:$8,0))-1)),"",VLOOKUP(B100,'Historische bioscoopcijfers'!$B$5:$AD$84,(MATCH($D$4,'Historische bioscoopcijfers'!$8:$8,0))-1))</f>
        <v>219400000</v>
      </c>
      <c r="E100" s="185"/>
      <c r="F100" s="189">
        <f t="shared" si="3"/>
        <v>162.27810650887574</v>
      </c>
      <c r="G100" s="185"/>
      <c r="H100" s="182">
        <f t="shared" si="0"/>
        <v>203272176.08884236</v>
      </c>
      <c r="I100" s="182"/>
      <c r="J100" s="189">
        <f t="shared" si="1"/>
        <v>150.34924266926211</v>
      </c>
      <c r="K100" s="190">
        <f t="shared" si="2"/>
        <v>203272176.08884236</v>
      </c>
      <c r="L100" s="185"/>
      <c r="M100" s="185"/>
      <c r="N100" s="185"/>
      <c r="O100" s="185"/>
      <c r="P100" s="185"/>
      <c r="Q100" s="185"/>
      <c r="R100" s="185"/>
      <c r="S100" s="185"/>
      <c r="T100" s="185"/>
      <c r="U100" s="185"/>
      <c r="V100" s="185"/>
      <c r="W100" s="185"/>
      <c r="X100" s="185"/>
      <c r="Y100" s="185">
        <v>1.3</v>
      </c>
      <c r="Z100" s="186">
        <f t="shared" si="4"/>
        <v>1.0793410304423996</v>
      </c>
      <c r="AA100" s="185"/>
      <c r="AB100" s="185"/>
      <c r="AC100" s="185"/>
      <c r="AD100" s="185"/>
      <c r="AE100" s="185"/>
      <c r="AF100" s="185"/>
      <c r="AG100" s="185"/>
      <c r="AH100" s="185"/>
      <c r="AI100" s="185"/>
      <c r="AJ100" s="185"/>
    </row>
    <row r="101" spans="2:36" s="88" customFormat="1" x14ac:dyDescent="0.35">
      <c r="B101" s="186">
        <v>2011</v>
      </c>
      <c r="C101" s="191"/>
      <c r="D101" s="188">
        <f>IF(ISBLANK(VLOOKUP(B101,'Historische bioscoopcijfers'!$B$5:$AD$84,(MATCH($D$4,'Historische bioscoopcijfers'!$8:$8,0))-1)),"",VLOOKUP(B101,'Historische bioscoopcijfers'!$B$5:$AD$84,(MATCH($D$4,'Historische bioscoopcijfers'!$8:$8,0))-1))</f>
        <v>240000000</v>
      </c>
      <c r="E101" s="185"/>
      <c r="F101" s="189">
        <f t="shared" si="3"/>
        <v>177.51479289940829</v>
      </c>
      <c r="G101" s="185"/>
      <c r="H101" s="182">
        <f t="shared" ref="H101:H110" si="5">IF(D101="","",IF(OR($D$4="11. Brutorecette (gulden)",$D$4="12. Brutorecette (€)"),$D101/$Z101,""))</f>
        <v>217358646.57687309</v>
      </c>
      <c r="I101" s="182"/>
      <c r="J101" s="189">
        <f t="shared" ref="J101:J110" si="6">IF(OR(D101="",VLOOKUP($D$6,$B$35:$K$154,7,FALSE)=""),"",IF(OR($D$4="11. Brutorecette (gulden)",$D$4="12. Brutorecette (€)"),H101/(VLOOKUP($D$6,$B$35:$K$154,7,FALSE))*100,""))</f>
        <v>160.7682297166221</v>
      </c>
      <c r="K101" s="190">
        <f t="shared" ref="K101:K110" si="7">IF($D$5="Absolute waardes",IF(AND(OR($D$4="11. Brutorecette (gulden)",$D$4="12. Brutorecette (€)"),$D$7="Ja"),H101,D101),IF(AND(OR($D$4="11. Brutorecette (gulden)",$D$4="12. Brutorecette (€)"),$D$7="Ja"),J101,F101))</f>
        <v>217358646.57687309</v>
      </c>
      <c r="L101" s="185"/>
      <c r="M101" s="185"/>
      <c r="N101" s="185"/>
      <c r="O101" s="185"/>
      <c r="P101" s="185"/>
      <c r="Q101" s="185"/>
      <c r="R101" s="185"/>
      <c r="S101" s="185"/>
      <c r="T101" s="185"/>
      <c r="U101" s="185"/>
      <c r="V101" s="185"/>
      <c r="W101" s="185"/>
      <c r="X101" s="185"/>
      <c r="Y101" s="185">
        <v>2.2999999999999998</v>
      </c>
      <c r="Z101" s="186">
        <f t="shared" si="4"/>
        <v>1.1041658741425746</v>
      </c>
      <c r="AA101" s="185"/>
      <c r="AB101" s="185"/>
      <c r="AC101" s="185"/>
      <c r="AD101" s="185"/>
      <c r="AE101" s="185"/>
      <c r="AF101" s="185"/>
      <c r="AG101" s="185"/>
      <c r="AH101" s="185"/>
      <c r="AI101" s="185"/>
      <c r="AJ101" s="185"/>
    </row>
    <row r="102" spans="2:36" s="88" customFormat="1" x14ac:dyDescent="0.35">
      <c r="B102" s="186">
        <v>2012</v>
      </c>
      <c r="C102" s="191"/>
      <c r="D102" s="188">
        <f>IF(ISBLANK(VLOOKUP(B102,'Historische bioscoopcijfers'!$B$5:$AD$84,(MATCH($D$4,'Historische bioscoopcijfers'!$8:$8,0))-1)),"",VLOOKUP(B102,'Historische bioscoopcijfers'!$B$5:$AD$84,(MATCH($D$4,'Historische bioscoopcijfers'!$8:$8,0))-1))</f>
        <v>244600000</v>
      </c>
      <c r="E102" s="185"/>
      <c r="F102" s="189">
        <f t="shared" ref="F102:F110" si="8">IF(OR(D102="",OR(VLOOKUP($D$6,$B$35:$D$154,3,FALSE)="",VLOOKUP($D$6,$B$35:$D$154,3,FALSE)=0)),"",D102/(VLOOKUP($D$6,$B$35:$D$154,3,FALSE))*100)</f>
        <v>180.91715976331361</v>
      </c>
      <c r="G102" s="185"/>
      <c r="H102" s="182">
        <f t="shared" si="5"/>
        <v>216121646.14919987</v>
      </c>
      <c r="I102" s="182"/>
      <c r="J102" s="189">
        <f t="shared" si="6"/>
        <v>159.85328857189342</v>
      </c>
      <c r="K102" s="190">
        <f t="shared" si="7"/>
        <v>216121646.14919987</v>
      </c>
      <c r="L102" s="185"/>
      <c r="M102" s="185"/>
      <c r="N102" s="185"/>
      <c r="O102" s="185"/>
      <c r="P102" s="185"/>
      <c r="Q102" s="185"/>
      <c r="R102" s="185"/>
      <c r="S102" s="185"/>
      <c r="T102" s="185"/>
      <c r="U102" s="185"/>
      <c r="V102" s="185"/>
      <c r="W102" s="185"/>
      <c r="X102" s="185"/>
      <c r="Y102" s="185">
        <v>2.5</v>
      </c>
      <c r="Z102" s="186">
        <f t="shared" si="4"/>
        <v>1.1317700209961388</v>
      </c>
      <c r="AA102" s="185"/>
      <c r="AB102" s="185"/>
      <c r="AC102" s="185"/>
      <c r="AD102" s="185"/>
      <c r="AE102" s="185"/>
      <c r="AF102" s="185"/>
      <c r="AG102" s="185"/>
      <c r="AH102" s="185"/>
      <c r="AI102" s="185"/>
      <c r="AJ102" s="185"/>
    </row>
    <row r="103" spans="2:36" s="88" customFormat="1" x14ac:dyDescent="0.35">
      <c r="B103" s="186">
        <v>2013</v>
      </c>
      <c r="C103" s="191"/>
      <c r="D103" s="188">
        <f>IF(ISBLANK(VLOOKUP(B103,'Historische bioscoopcijfers'!$B$5:$AD$84,(MATCH($D$4,'Historische bioscoopcijfers'!$8:$8,0))-1)),"",VLOOKUP(B103,'Historische bioscoopcijfers'!$B$5:$AD$84,(MATCH($D$4,'Historische bioscoopcijfers'!$8:$8,0))-1))</f>
        <v>249500000</v>
      </c>
      <c r="E103" s="185"/>
      <c r="F103" s="189">
        <f t="shared" si="8"/>
        <v>184.54142011834321</v>
      </c>
      <c r="G103" s="185"/>
      <c r="H103" s="182">
        <f t="shared" si="5"/>
        <v>215074290.38639641</v>
      </c>
      <c r="I103" s="182"/>
      <c r="J103" s="189">
        <f t="shared" si="6"/>
        <v>159.07861714970147</v>
      </c>
      <c r="K103" s="190">
        <f t="shared" si="7"/>
        <v>215074290.38639641</v>
      </c>
      <c r="L103" s="185"/>
      <c r="M103" s="185"/>
      <c r="N103" s="185"/>
      <c r="O103" s="185"/>
      <c r="P103" s="185"/>
      <c r="Q103" s="185"/>
      <c r="R103" s="185"/>
      <c r="S103" s="185"/>
      <c r="T103" s="185"/>
      <c r="U103" s="185"/>
      <c r="V103" s="185"/>
      <c r="W103" s="185"/>
      <c r="X103" s="185"/>
      <c r="Y103" s="185">
        <v>2.5</v>
      </c>
      <c r="Z103" s="186">
        <f t="shared" ref="Z103:Z110" si="9">IF(OR($D$4="11. Brutorecette (gulden)",$D$4="12. Brutorecette (€)"),IF($B103=$D$6,1,IF($B103&gt;$D$6,Z102*((100+$Y103)/100),Z104*100/(100+$Y104))),"")</f>
        <v>1.1600642715210421</v>
      </c>
      <c r="AA103" s="185"/>
      <c r="AB103" s="185"/>
      <c r="AC103" s="185"/>
      <c r="AD103" s="185"/>
      <c r="AE103" s="185"/>
      <c r="AF103" s="185"/>
      <c r="AG103" s="185"/>
      <c r="AH103" s="185"/>
      <c r="AI103" s="185"/>
      <c r="AJ103" s="185"/>
    </row>
    <row r="104" spans="2:36" s="88" customFormat="1" x14ac:dyDescent="0.35">
      <c r="B104" s="186">
        <v>2014</v>
      </c>
      <c r="C104" s="191"/>
      <c r="D104" s="188">
        <f>IF(ISBLANK(VLOOKUP(B104,'Historische bioscoopcijfers'!$B$5:$AD$84,(MATCH($D$4,'Historische bioscoopcijfers'!$8:$8,0))-1)),"",VLOOKUP(B104,'Historische bioscoopcijfers'!$B$5:$AD$84,(MATCH($D$4,'Historische bioscoopcijfers'!$8:$8,0))-1))</f>
        <v>250100000</v>
      </c>
      <c r="E104" s="185"/>
      <c r="F104" s="189">
        <f t="shared" si="8"/>
        <v>184.98520710059171</v>
      </c>
      <c r="G104" s="185"/>
      <c r="H104" s="182">
        <f t="shared" si="5"/>
        <v>213456933.7710579</v>
      </c>
      <c r="I104" s="182"/>
      <c r="J104" s="189">
        <f t="shared" si="6"/>
        <v>157.88234746380024</v>
      </c>
      <c r="K104" s="190">
        <f t="shared" si="7"/>
        <v>213456933.7710579</v>
      </c>
      <c r="L104" s="185"/>
      <c r="M104" s="185"/>
      <c r="N104" s="185"/>
      <c r="O104" s="185"/>
      <c r="P104" s="185"/>
      <c r="Q104" s="185"/>
      <c r="R104" s="185"/>
      <c r="S104" s="185"/>
      <c r="T104" s="185"/>
      <c r="U104" s="185"/>
      <c r="V104" s="185"/>
      <c r="W104" s="185"/>
      <c r="X104" s="185"/>
      <c r="Y104" s="185">
        <v>1</v>
      </c>
      <c r="Z104" s="186">
        <f t="shared" si="9"/>
        <v>1.1716649142362525</v>
      </c>
      <c r="AA104" s="185"/>
      <c r="AB104" s="185"/>
      <c r="AC104" s="185"/>
      <c r="AD104" s="185"/>
      <c r="AE104" s="185"/>
      <c r="AF104" s="185"/>
      <c r="AG104" s="185"/>
      <c r="AH104" s="185"/>
      <c r="AI104" s="185"/>
      <c r="AJ104" s="185"/>
    </row>
    <row r="105" spans="2:36" s="88" customFormat="1" x14ac:dyDescent="0.35">
      <c r="B105" s="186">
        <v>2015</v>
      </c>
      <c r="C105" s="191"/>
      <c r="D105" s="188">
        <f>IF(ISBLANK(VLOOKUP(B105,'Historische bioscoopcijfers'!$B$5:$AD$84,(MATCH($D$4,'Historische bioscoopcijfers'!$8:$8,0))-1)),"",VLOOKUP(B105,'Historische bioscoopcijfers'!$B$5:$AD$84,(MATCH($D$4,'Historische bioscoopcijfers'!$8:$8,0))-1))</f>
        <v>275800000</v>
      </c>
      <c r="E105" s="185"/>
      <c r="F105" s="189">
        <f t="shared" si="8"/>
        <v>203.99408284023667</v>
      </c>
      <c r="G105" s="185"/>
      <c r="H105" s="182">
        <f t="shared" si="5"/>
        <v>233987607.08065787</v>
      </c>
      <c r="I105" s="182"/>
      <c r="J105" s="189">
        <f t="shared" si="6"/>
        <v>173.06775671646292</v>
      </c>
      <c r="K105" s="190">
        <f t="shared" si="7"/>
        <v>233987607.08065787</v>
      </c>
      <c r="L105" s="185"/>
      <c r="M105" s="185"/>
      <c r="N105" s="185"/>
      <c r="O105" s="185"/>
      <c r="P105" s="185"/>
      <c r="Q105" s="185"/>
      <c r="R105" s="185"/>
      <c r="S105" s="185"/>
      <c r="T105" s="185"/>
      <c r="U105" s="185"/>
      <c r="V105" s="185"/>
      <c r="W105" s="185"/>
      <c r="X105" s="185"/>
      <c r="Y105" s="185">
        <v>0.6</v>
      </c>
      <c r="Z105" s="186">
        <f t="shared" si="9"/>
        <v>1.1786949037216701</v>
      </c>
      <c r="AA105" s="185"/>
      <c r="AB105" s="185"/>
      <c r="AC105" s="185"/>
      <c r="AD105" s="185"/>
      <c r="AE105" s="185"/>
      <c r="AF105" s="185"/>
      <c r="AG105" s="185"/>
      <c r="AH105" s="185"/>
      <c r="AI105" s="185"/>
      <c r="AJ105" s="185"/>
    </row>
    <row r="106" spans="2:36" s="88" customFormat="1" x14ac:dyDescent="0.35">
      <c r="B106" s="186">
        <v>2016</v>
      </c>
      <c r="C106" s="191"/>
      <c r="D106" s="188">
        <f>IF(ISBLANK(VLOOKUP(B106,'Historische bioscoopcijfers'!$B$5:$AD$84,(MATCH($D$4,'Historische bioscoopcijfers'!$8:$8,0))-1)),"",VLOOKUP(B106,'Historische bioscoopcijfers'!$B$5:$AD$84,(MATCH($D$4,'Historische bioscoopcijfers'!$8:$8,0))-1))</f>
        <v>287700000</v>
      </c>
      <c r="E106" s="185"/>
      <c r="F106" s="189">
        <f t="shared" si="8"/>
        <v>212.79585798816569</v>
      </c>
      <c r="G106" s="185"/>
      <c r="H106" s="182">
        <f t="shared" si="5"/>
        <v>243353458.6852397</v>
      </c>
      <c r="I106" s="182"/>
      <c r="J106" s="189">
        <f t="shared" si="6"/>
        <v>179.99516174943767</v>
      </c>
      <c r="K106" s="190">
        <f t="shared" si="7"/>
        <v>243353458.6852397</v>
      </c>
      <c r="L106" s="185"/>
      <c r="M106" s="185"/>
      <c r="N106" s="185"/>
      <c r="O106" s="185"/>
      <c r="P106" s="185"/>
      <c r="Q106" s="185"/>
      <c r="R106" s="185"/>
      <c r="S106" s="185"/>
      <c r="T106" s="185"/>
      <c r="U106" s="185"/>
      <c r="V106" s="185"/>
      <c r="W106" s="185"/>
      <c r="X106" s="185"/>
      <c r="Y106" s="185">
        <v>0.3</v>
      </c>
      <c r="Z106" s="186">
        <f t="shared" si="9"/>
        <v>1.182230988432835</v>
      </c>
      <c r="AA106" s="185"/>
      <c r="AB106" s="185"/>
      <c r="AC106" s="185"/>
      <c r="AD106" s="185"/>
      <c r="AE106" s="185"/>
      <c r="AF106" s="185"/>
      <c r="AG106" s="185"/>
      <c r="AH106" s="185"/>
      <c r="AI106" s="185"/>
      <c r="AJ106" s="185"/>
    </row>
    <row r="107" spans="2:36" s="88" customFormat="1" x14ac:dyDescent="0.35">
      <c r="B107" s="186">
        <v>2017</v>
      </c>
      <c r="C107" s="191"/>
      <c r="D107" s="188">
        <f>IF(ISBLANK(VLOOKUP(B107,'Historische bioscoopcijfers'!$B$5:$AD$84,(MATCH($D$4,'Historische bioscoopcijfers'!$8:$8,0))-1)),"",VLOOKUP(B107,'Historische bioscoopcijfers'!$B$5:$AD$84,(MATCH($D$4,'Historische bioscoopcijfers'!$8:$8,0))-1))</f>
        <v>301900000</v>
      </c>
      <c r="E107" s="185"/>
      <c r="F107" s="189">
        <f t="shared" si="8"/>
        <v>223.29881656804736</v>
      </c>
      <c r="G107" s="185"/>
      <c r="H107" s="182">
        <f t="shared" si="5"/>
        <v>251838903.17300531</v>
      </c>
      <c r="I107" s="185"/>
      <c r="J107" s="189">
        <f t="shared" si="6"/>
        <v>186.2713780865424</v>
      </c>
      <c r="K107" s="190">
        <f t="shared" si="7"/>
        <v>251838903.17300531</v>
      </c>
      <c r="L107" s="185"/>
      <c r="M107" s="185"/>
      <c r="N107" s="185"/>
      <c r="O107" s="185"/>
      <c r="P107" s="185"/>
      <c r="Q107" s="185"/>
      <c r="R107" s="185"/>
      <c r="S107" s="185"/>
      <c r="T107" s="185"/>
      <c r="U107" s="185"/>
      <c r="V107" s="185"/>
      <c r="W107" s="185"/>
      <c r="X107" s="185"/>
      <c r="Y107" s="185">
        <v>1.4</v>
      </c>
      <c r="Z107" s="186">
        <f t="shared" si="9"/>
        <v>1.1987822222708948</v>
      </c>
      <c r="AA107" s="185"/>
      <c r="AB107" s="185"/>
      <c r="AC107" s="185"/>
      <c r="AD107" s="185"/>
      <c r="AE107" s="185"/>
      <c r="AF107" s="185"/>
      <c r="AG107" s="185"/>
      <c r="AH107" s="185"/>
      <c r="AI107" s="185"/>
      <c r="AJ107" s="185"/>
    </row>
    <row r="108" spans="2:36" s="88" customFormat="1" x14ac:dyDescent="0.35">
      <c r="B108" s="186">
        <v>2018</v>
      </c>
      <c r="C108" s="191"/>
      <c r="D108" s="188">
        <f>IF(ISBLANK(VLOOKUP(B108,'Historische bioscoopcijfers'!$B$5:$AD$84,(MATCH($D$4,'Historische bioscoopcijfers'!$8:$8,0))-1)),"",VLOOKUP(B108,'Historische bioscoopcijfers'!$B$5:$AD$84,(MATCH($D$4,'Historische bioscoopcijfers'!$8:$8,0))-1))</f>
        <v>312300000</v>
      </c>
      <c r="E108" s="185"/>
      <c r="F108" s="189">
        <f t="shared" si="8"/>
        <v>230.99112426035501</v>
      </c>
      <c r="G108" s="185"/>
      <c r="H108" s="182">
        <f t="shared" si="5"/>
        <v>256159659.62190151</v>
      </c>
      <c r="I108" s="185"/>
      <c r="J108" s="189">
        <f t="shared" si="6"/>
        <v>189.46720386235319</v>
      </c>
      <c r="K108" s="190">
        <f t="shared" si="7"/>
        <v>256159659.62190151</v>
      </c>
      <c r="L108" s="185"/>
      <c r="M108" s="185"/>
      <c r="N108" s="185"/>
      <c r="O108" s="185"/>
      <c r="P108" s="185"/>
      <c r="Q108" s="185"/>
      <c r="R108" s="185"/>
      <c r="S108" s="185"/>
      <c r="T108" s="185"/>
      <c r="U108" s="185"/>
      <c r="V108" s="185"/>
      <c r="W108" s="185"/>
      <c r="X108" s="185"/>
      <c r="Y108" s="185">
        <v>1.7</v>
      </c>
      <c r="Z108" s="186">
        <f t="shared" si="9"/>
        <v>1.2191615200495001</v>
      </c>
      <c r="AA108" s="185"/>
      <c r="AB108" s="185"/>
      <c r="AC108" s="185"/>
      <c r="AD108" s="185"/>
      <c r="AE108" s="185"/>
      <c r="AF108" s="185"/>
      <c r="AG108" s="185"/>
      <c r="AH108" s="185"/>
      <c r="AI108" s="185"/>
      <c r="AJ108" s="185"/>
    </row>
    <row r="109" spans="2:36" s="88" customFormat="1" x14ac:dyDescent="0.35">
      <c r="B109" s="186">
        <v>2019</v>
      </c>
      <c r="C109" s="191"/>
      <c r="D109" s="188">
        <f>IF(ISBLANK(VLOOKUP(B109,'Historische bioscoopcijfers'!$B$5:$AD$84,(MATCH($D$4,'Historische bioscoopcijfers'!$8:$8,0))-1)),"",VLOOKUP(B109,'Historische bioscoopcijfers'!$B$5:$AD$84,(MATCH($D$4,'Historische bioscoopcijfers'!$8:$8,0))-1))</f>
        <v>347600000</v>
      </c>
      <c r="E109" s="185"/>
      <c r="F109" s="189">
        <f t="shared" si="8"/>
        <v>257.10059171597635</v>
      </c>
      <c r="G109" s="185"/>
      <c r="H109" s="182">
        <f t="shared" si="5"/>
        <v>277888874.79666662</v>
      </c>
      <c r="I109" s="185"/>
      <c r="J109" s="189">
        <f t="shared" si="6"/>
        <v>205.53910857741613</v>
      </c>
      <c r="K109" s="190">
        <f t="shared" si="7"/>
        <v>277888874.79666662</v>
      </c>
      <c r="L109" s="185"/>
      <c r="M109" s="185"/>
      <c r="N109" s="185"/>
      <c r="O109" s="185"/>
      <c r="P109" s="185"/>
      <c r="Q109" s="185"/>
      <c r="R109" s="185"/>
      <c r="S109" s="185"/>
      <c r="T109" s="185"/>
      <c r="U109" s="185"/>
      <c r="V109" s="185"/>
      <c r="W109" s="185"/>
      <c r="X109" s="185"/>
      <c r="Y109" s="185">
        <v>2.6</v>
      </c>
      <c r="Z109" s="186">
        <f t="shared" si="9"/>
        <v>1.2508597195707871</v>
      </c>
      <c r="AA109" s="185"/>
      <c r="AB109" s="185"/>
      <c r="AC109" s="185"/>
      <c r="AD109" s="185"/>
      <c r="AE109" s="185"/>
      <c r="AF109" s="185"/>
      <c r="AG109" s="185"/>
      <c r="AH109" s="185"/>
      <c r="AI109" s="185"/>
      <c r="AJ109" s="185"/>
    </row>
    <row r="110" spans="2:36" s="88" customFormat="1" x14ac:dyDescent="0.35">
      <c r="B110" s="186">
        <v>2020</v>
      </c>
      <c r="C110" s="191"/>
      <c r="D110" s="188">
        <f>IF(ISBLANK(VLOOKUP(B110,'Historische bioscoopcijfers'!$B$5:$AD$84,(MATCH($D$4,'Historische bioscoopcijfers'!$8:$8,0))-1)),"",VLOOKUP(B110,'Historische bioscoopcijfers'!$B$5:$AD$84,(MATCH($D$4,'Historische bioscoopcijfers'!$8:$8,0))-1))</f>
        <v>151600000</v>
      </c>
      <c r="E110" s="185"/>
      <c r="F110" s="189">
        <f t="shared" si="8"/>
        <v>112.1301775147929</v>
      </c>
      <c r="G110" s="185"/>
      <c r="H110" s="182">
        <f t="shared" si="5"/>
        <v>119641306.9088463</v>
      </c>
      <c r="I110" s="185"/>
      <c r="J110" s="189">
        <f t="shared" si="6"/>
        <v>88.492090908909987</v>
      </c>
      <c r="K110" s="190">
        <f t="shared" si="7"/>
        <v>119641306.9088463</v>
      </c>
      <c r="L110" s="185"/>
      <c r="M110" s="185"/>
      <c r="N110" s="185"/>
      <c r="O110" s="185"/>
      <c r="P110" s="185"/>
      <c r="Q110" s="185"/>
      <c r="R110" s="185"/>
      <c r="S110" s="185"/>
      <c r="T110" s="185"/>
      <c r="U110" s="185"/>
      <c r="V110" s="185"/>
      <c r="W110" s="185"/>
      <c r="X110" s="185"/>
      <c r="Y110" s="185">
        <v>1.3</v>
      </c>
      <c r="Z110" s="186">
        <f t="shared" si="9"/>
        <v>1.2671208959252072</v>
      </c>
      <c r="AA110" s="185"/>
      <c r="AB110" s="185"/>
      <c r="AC110" s="185"/>
      <c r="AD110" s="185"/>
      <c r="AE110" s="185"/>
      <c r="AF110" s="185"/>
      <c r="AG110" s="185"/>
      <c r="AH110" s="185"/>
      <c r="AI110" s="185"/>
      <c r="AJ110" s="185"/>
    </row>
    <row r="111" spans="2:36" s="89" customFormat="1" x14ac:dyDescent="0.35">
      <c r="B111" s="165"/>
      <c r="C111" s="166"/>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row>
    <row r="112" spans="2:36" s="89" customFormat="1" x14ac:dyDescent="0.35">
      <c r="B112" s="165"/>
      <c r="C112" s="166"/>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row>
    <row r="113" spans="2:40" s="89" customFormat="1" x14ac:dyDescent="0.35">
      <c r="B113" s="165"/>
      <c r="C113" s="166"/>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row>
    <row r="114" spans="2:40" s="89" customFormat="1" x14ac:dyDescent="0.35">
      <c r="B114" s="165"/>
      <c r="C114" s="166"/>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row>
    <row r="115" spans="2:40" s="89" customFormat="1" x14ac:dyDescent="0.35">
      <c r="B115" s="165"/>
      <c r="C115" s="166"/>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row>
    <row r="116" spans="2:40" s="89" customFormat="1" x14ac:dyDescent="0.35">
      <c r="B116" s="165"/>
      <c r="C116" s="166"/>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row>
    <row r="117" spans="2:40" s="89" customFormat="1" x14ac:dyDescent="0.35">
      <c r="B117" s="165"/>
      <c r="C117" s="166"/>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row>
    <row r="118" spans="2:40" s="89" customFormat="1" x14ac:dyDescent="0.35">
      <c r="B118" s="165"/>
      <c r="C118" s="166"/>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5"/>
      <c r="AI118" s="165"/>
      <c r="AJ118" s="165"/>
    </row>
    <row r="119" spans="2:40" x14ac:dyDescent="0.35">
      <c r="B119" s="157"/>
      <c r="C119" s="158"/>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89"/>
      <c r="AL119" s="89"/>
      <c r="AM119" s="89"/>
      <c r="AN119" s="89"/>
    </row>
    <row r="120" spans="2:40" x14ac:dyDescent="0.35">
      <c r="B120" s="157"/>
      <c r="C120" s="158"/>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89"/>
      <c r="AL120" s="89"/>
      <c r="AM120" s="89"/>
      <c r="AN120" s="89"/>
    </row>
    <row r="121" spans="2:40" x14ac:dyDescent="0.35">
      <c r="B121" s="157"/>
      <c r="C121" s="158"/>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89"/>
      <c r="AL121" s="89"/>
      <c r="AM121" s="89"/>
      <c r="AN121" s="89"/>
    </row>
    <row r="122" spans="2:40" x14ac:dyDescent="0.35">
      <c r="B122" s="157"/>
      <c r="C122" s="158"/>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57"/>
      <c r="AK122" s="89"/>
      <c r="AL122" s="89"/>
      <c r="AM122" s="89"/>
      <c r="AN122" s="89"/>
    </row>
    <row r="123" spans="2:40" x14ac:dyDescent="0.35">
      <c r="B123" s="157"/>
      <c r="C123" s="158"/>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89"/>
      <c r="AL123" s="89"/>
      <c r="AM123" s="89"/>
      <c r="AN123" s="89"/>
    </row>
    <row r="124" spans="2:40" x14ac:dyDescent="0.35">
      <c r="B124" s="157"/>
      <c r="C124" s="158"/>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89"/>
      <c r="AL124" s="89"/>
      <c r="AM124" s="89"/>
      <c r="AN124" s="89"/>
    </row>
    <row r="125" spans="2:40" x14ac:dyDescent="0.35">
      <c r="B125" s="157"/>
      <c r="C125" s="158"/>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89"/>
      <c r="AL125" s="89"/>
      <c r="AM125" s="89"/>
      <c r="AN125" s="89"/>
    </row>
    <row r="126" spans="2:40" x14ac:dyDescent="0.35">
      <c r="B126" s="157"/>
      <c r="C126" s="158"/>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89"/>
      <c r="AL126" s="89"/>
      <c r="AM126" s="89"/>
      <c r="AN126" s="89"/>
    </row>
    <row r="127" spans="2:40" x14ac:dyDescent="0.35">
      <c r="B127" s="157"/>
      <c r="C127" s="158"/>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89"/>
      <c r="AL127" s="89"/>
      <c r="AM127" s="89"/>
      <c r="AN127" s="89"/>
    </row>
    <row r="128" spans="2:40" x14ac:dyDescent="0.35">
      <c r="B128" s="157"/>
      <c r="C128" s="158"/>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89"/>
      <c r="AL128" s="89"/>
      <c r="AM128" s="89"/>
      <c r="AN128" s="89"/>
    </row>
    <row r="129" spans="2:40" x14ac:dyDescent="0.35">
      <c r="B129" s="157"/>
      <c r="C129" s="158"/>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89"/>
      <c r="AL129" s="89"/>
      <c r="AM129" s="89"/>
      <c r="AN129" s="89"/>
    </row>
    <row r="130" spans="2:40" x14ac:dyDescent="0.35">
      <c r="B130" s="157"/>
      <c r="C130" s="158"/>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89"/>
      <c r="AL130" s="89"/>
      <c r="AM130" s="89"/>
      <c r="AN130" s="89"/>
    </row>
    <row r="131" spans="2:40" x14ac:dyDescent="0.35">
      <c r="B131" s="157"/>
      <c r="C131" s="158"/>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c r="AK131" s="89"/>
      <c r="AL131" s="89"/>
      <c r="AM131" s="89"/>
      <c r="AN131" s="89"/>
    </row>
    <row r="132" spans="2:40" x14ac:dyDescent="0.35">
      <c r="B132" s="157"/>
      <c r="C132" s="158"/>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c r="AK132" s="89"/>
      <c r="AL132" s="89"/>
      <c r="AM132" s="89"/>
      <c r="AN132" s="89"/>
    </row>
    <row r="133" spans="2:40" x14ac:dyDescent="0.35">
      <c r="B133" s="157"/>
      <c r="C133" s="158"/>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157"/>
      <c r="AC133" s="157"/>
      <c r="AD133" s="157"/>
      <c r="AE133" s="157"/>
      <c r="AF133" s="157"/>
      <c r="AG133" s="157"/>
      <c r="AH133" s="157"/>
      <c r="AI133" s="157"/>
      <c r="AJ133" s="157"/>
      <c r="AK133" s="89"/>
      <c r="AL133" s="89"/>
      <c r="AM133" s="89"/>
      <c r="AN133" s="89"/>
    </row>
    <row r="134" spans="2:40" x14ac:dyDescent="0.35">
      <c r="B134" s="157"/>
      <c r="C134" s="158"/>
      <c r="D134" s="157"/>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7"/>
      <c r="AK134" s="89"/>
      <c r="AL134" s="89"/>
      <c r="AM134" s="89"/>
      <c r="AN134" s="89"/>
    </row>
    <row r="135" spans="2:40" x14ac:dyDescent="0.35">
      <c r="B135" s="157"/>
      <c r="C135" s="158"/>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89"/>
      <c r="AL135" s="89"/>
      <c r="AM135" s="89"/>
      <c r="AN135" s="89"/>
    </row>
    <row r="136" spans="2:40" x14ac:dyDescent="0.35">
      <c r="B136" s="157"/>
      <c r="C136" s="158"/>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7"/>
      <c r="AK136" s="89"/>
      <c r="AL136" s="89"/>
      <c r="AM136" s="89"/>
      <c r="AN136" s="89"/>
    </row>
    <row r="137" spans="2:40" x14ac:dyDescent="0.35">
      <c r="B137" s="157"/>
      <c r="C137" s="158"/>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157"/>
      <c r="AK137" s="89"/>
      <c r="AL137" s="89"/>
      <c r="AM137" s="89"/>
      <c r="AN137" s="89"/>
    </row>
    <row r="138" spans="2:40" x14ac:dyDescent="0.35">
      <c r="B138" s="157"/>
      <c r="C138" s="158"/>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c r="AB138" s="157"/>
      <c r="AC138" s="157"/>
      <c r="AD138" s="157"/>
      <c r="AE138" s="157"/>
      <c r="AF138" s="157"/>
      <c r="AG138" s="157"/>
      <c r="AH138" s="157"/>
      <c r="AI138" s="157"/>
      <c r="AJ138" s="157"/>
      <c r="AK138" s="89"/>
      <c r="AL138" s="89"/>
      <c r="AM138" s="89"/>
      <c r="AN138" s="89"/>
    </row>
    <row r="139" spans="2:40" x14ac:dyDescent="0.35">
      <c r="B139" s="157"/>
      <c r="C139" s="158"/>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7"/>
      <c r="AK139" s="89"/>
      <c r="AL139" s="89"/>
      <c r="AM139" s="89"/>
      <c r="AN139" s="89"/>
    </row>
    <row r="140" spans="2:40" x14ac:dyDescent="0.35">
      <c r="B140" s="157"/>
      <c r="C140" s="158"/>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c r="AE140" s="157"/>
      <c r="AF140" s="157"/>
      <c r="AG140" s="157"/>
      <c r="AH140" s="157"/>
      <c r="AI140" s="157"/>
      <c r="AJ140" s="157"/>
      <c r="AK140" s="89"/>
      <c r="AL140" s="89"/>
      <c r="AM140" s="89"/>
      <c r="AN140" s="89"/>
    </row>
    <row r="141" spans="2:40" x14ac:dyDescent="0.35">
      <c r="B141" s="157"/>
      <c r="C141" s="158"/>
      <c r="D141" s="157"/>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7"/>
      <c r="AK141" s="89"/>
      <c r="AL141" s="89"/>
      <c r="AM141" s="89"/>
      <c r="AN141" s="89"/>
    </row>
    <row r="142" spans="2:40" x14ac:dyDescent="0.35">
      <c r="B142" s="157"/>
      <c r="C142" s="158"/>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89"/>
      <c r="AL142" s="89"/>
      <c r="AM142" s="89"/>
      <c r="AN142" s="89"/>
    </row>
    <row r="143" spans="2:40" x14ac:dyDescent="0.35">
      <c r="B143" s="157"/>
      <c r="C143" s="158"/>
      <c r="D143" s="157"/>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7"/>
      <c r="AK143" s="89"/>
      <c r="AL143" s="89"/>
      <c r="AM143" s="89"/>
      <c r="AN143" s="89"/>
    </row>
    <row r="144" spans="2:40" x14ac:dyDescent="0.35">
      <c r="B144" s="89"/>
      <c r="C144" s="138"/>
      <c r="D144" s="89"/>
      <c r="E144" s="89"/>
      <c r="F144" s="89"/>
      <c r="G144" s="89"/>
      <c r="H144" s="89"/>
      <c r="I144" s="89"/>
      <c r="J144" s="89"/>
      <c r="K144" s="89"/>
      <c r="L144" s="89"/>
      <c r="M144" s="89"/>
      <c r="N144" s="89"/>
      <c r="O144" s="89"/>
      <c r="P144" s="89"/>
      <c r="Q144" s="89"/>
      <c r="R144" s="89"/>
      <c r="S144" s="89"/>
      <c r="T144" s="89"/>
      <c r="U144" s="89"/>
      <c r="V144" s="89"/>
      <c r="W144" s="89"/>
      <c r="X144" s="89"/>
      <c r="AA144" s="89"/>
      <c r="AB144" s="89"/>
      <c r="AC144" s="89"/>
      <c r="AD144" s="89"/>
      <c r="AE144" s="89"/>
      <c r="AF144" s="89"/>
      <c r="AG144" s="89"/>
      <c r="AH144" s="89"/>
      <c r="AI144" s="89"/>
      <c r="AJ144" s="89"/>
      <c r="AK144" s="89"/>
      <c r="AL144" s="89"/>
      <c r="AM144" s="89"/>
      <c r="AN144" s="89"/>
    </row>
  </sheetData>
  <mergeCells count="9">
    <mergeCell ref="B2:J2"/>
    <mergeCell ref="D4:F4"/>
    <mergeCell ref="D6:F6"/>
    <mergeCell ref="D5:F5"/>
    <mergeCell ref="D7:F7"/>
    <mergeCell ref="H4:J4"/>
    <mergeCell ref="H5:J5"/>
    <mergeCell ref="H6:J6"/>
    <mergeCell ref="H7:J7"/>
  </mergeCells>
  <conditionalFormatting sqref="D6:F6">
    <cfRule type="expression" dxfId="1" priority="1">
      <formula>$H$6="Vanwege een nulwaarde is indexeren op dit jaartal niet mogelijk"</formula>
    </cfRule>
    <cfRule type="expression" dxfId="0" priority="3">
      <formula>$H$6="Vanwege een ontbrekende waarde is indexeren op dit jaartal niet mogelijk"</formula>
    </cfRule>
  </conditionalFormatting>
  <dataValidations count="3">
    <dataValidation type="list" allowBlank="1" showInputMessage="1" showErrorMessage="1" sqref="D5:F5" xr:uid="{00000000-0002-0000-0300-000000000000}">
      <formula1>"Absolute waardes,Indexcijfers"</formula1>
    </dataValidation>
    <dataValidation type="list" allowBlank="1" showInputMessage="1" showErrorMessage="1" sqref="D7:F7" xr:uid="{00000000-0002-0000-0300-000001000000}">
      <formula1>"Ja,Nee"</formula1>
    </dataValidation>
    <dataValidation type="list" allowBlank="1" showInputMessage="1" showErrorMessage="1" sqref="D6:F6" xr:uid="{00000000-0002-0000-0300-000002000000}">
      <formula1>$B$36:$B$110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'Verantwoording en toelichting'!$B$11:$B$28</xm:f>
          </x14:formula1>
          <xm:sqref>D4:F4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29"/>
  <sheetViews>
    <sheetView workbookViewId="0"/>
  </sheetViews>
  <sheetFormatPr defaultRowHeight="14.5" x14ac:dyDescent="0.35"/>
  <cols>
    <col min="1" max="1" width="2.90625" customWidth="1"/>
    <col min="2" max="2" width="42.90625" customWidth="1"/>
    <col min="3" max="3" width="142.90625" customWidth="1"/>
  </cols>
  <sheetData>
    <row r="2" spans="2:3" ht="26" x14ac:dyDescent="0.6">
      <c r="B2" s="70" t="s">
        <v>57</v>
      </c>
    </row>
    <row r="3" spans="2:3" ht="15" customHeight="1" x14ac:dyDescent="0.6">
      <c r="B3" s="70"/>
    </row>
    <row r="4" spans="2:3" x14ac:dyDescent="0.35">
      <c r="B4" s="72"/>
      <c r="C4" s="72"/>
    </row>
    <row r="5" spans="2:3" ht="240" customHeight="1" x14ac:dyDescent="0.35">
      <c r="B5" s="180" t="s">
        <v>183</v>
      </c>
      <c r="C5" s="180"/>
    </row>
    <row r="6" spans="2:3" ht="15" customHeight="1" x14ac:dyDescent="0.35">
      <c r="B6" s="143"/>
      <c r="C6" s="143"/>
    </row>
    <row r="8" spans="2:3" ht="26" x14ac:dyDescent="0.6">
      <c r="B8" s="70" t="s">
        <v>58</v>
      </c>
    </row>
    <row r="10" spans="2:3" x14ac:dyDescent="0.35">
      <c r="B10" s="71" t="s">
        <v>55</v>
      </c>
      <c r="C10" s="71" t="s">
        <v>56</v>
      </c>
    </row>
    <row r="11" spans="2:3" ht="72.5" x14ac:dyDescent="0.35">
      <c r="B11" s="80" t="s">
        <v>45</v>
      </c>
      <c r="C11" s="147" t="s">
        <v>157</v>
      </c>
    </row>
    <row r="12" spans="2:3" ht="58" x14ac:dyDescent="0.35">
      <c r="B12" s="76" t="s">
        <v>46</v>
      </c>
      <c r="C12" s="148" t="s">
        <v>169</v>
      </c>
    </row>
    <row r="13" spans="2:3" x14ac:dyDescent="0.35">
      <c r="B13" s="81" t="s">
        <v>47</v>
      </c>
      <c r="C13" s="147" t="s">
        <v>158</v>
      </c>
    </row>
    <row r="14" spans="2:3" ht="87" x14ac:dyDescent="0.35">
      <c r="B14" s="77" t="s">
        <v>163</v>
      </c>
      <c r="C14" s="149" t="s">
        <v>167</v>
      </c>
    </row>
    <row r="15" spans="2:3" ht="29" x14ac:dyDescent="0.35">
      <c r="B15" s="81" t="s">
        <v>96</v>
      </c>
      <c r="C15" s="147" t="s">
        <v>151</v>
      </c>
    </row>
    <row r="16" spans="2:3" ht="29" x14ac:dyDescent="0.35">
      <c r="B16" s="77" t="s">
        <v>97</v>
      </c>
      <c r="C16" s="150" t="s">
        <v>152</v>
      </c>
    </row>
    <row r="17" spans="2:3" x14ac:dyDescent="0.35">
      <c r="B17" s="80" t="s">
        <v>138</v>
      </c>
      <c r="C17" s="147" t="s">
        <v>153</v>
      </c>
    </row>
    <row r="18" spans="2:3" ht="60" customHeight="1" x14ac:dyDescent="0.35">
      <c r="B18" s="76" t="s">
        <v>139</v>
      </c>
      <c r="C18" s="149" t="s">
        <v>177</v>
      </c>
    </row>
    <row r="19" spans="2:3" ht="43.5" x14ac:dyDescent="0.35">
      <c r="B19" s="80" t="s">
        <v>140</v>
      </c>
      <c r="C19" s="147" t="s">
        <v>178</v>
      </c>
    </row>
    <row r="20" spans="2:3" ht="75" customHeight="1" x14ac:dyDescent="0.35">
      <c r="B20" s="77" t="s">
        <v>164</v>
      </c>
      <c r="C20" s="149" t="s">
        <v>159</v>
      </c>
    </row>
    <row r="21" spans="2:3" ht="29" x14ac:dyDescent="0.35">
      <c r="B21" s="81" t="s">
        <v>141</v>
      </c>
      <c r="C21" s="147" t="s">
        <v>156</v>
      </c>
    </row>
    <row r="22" spans="2:3" x14ac:dyDescent="0.35">
      <c r="B22" s="77" t="s">
        <v>142</v>
      </c>
      <c r="C22" s="149" t="s">
        <v>171</v>
      </c>
    </row>
    <row r="23" spans="2:3" ht="116" x14ac:dyDescent="0.35">
      <c r="B23" s="81" t="s">
        <v>143</v>
      </c>
      <c r="C23" s="147" t="s">
        <v>160</v>
      </c>
    </row>
    <row r="24" spans="2:3" ht="130.5" x14ac:dyDescent="0.35">
      <c r="B24" s="77" t="s">
        <v>144</v>
      </c>
      <c r="C24" s="149" t="s">
        <v>161</v>
      </c>
    </row>
    <row r="25" spans="2:3" x14ac:dyDescent="0.35">
      <c r="B25" s="82" t="s">
        <v>145</v>
      </c>
      <c r="C25" s="147" t="s">
        <v>154</v>
      </c>
    </row>
    <row r="26" spans="2:3" ht="29" x14ac:dyDescent="0.35">
      <c r="B26" s="78" t="s">
        <v>165</v>
      </c>
      <c r="C26" s="149" t="s">
        <v>170</v>
      </c>
    </row>
    <row r="27" spans="2:3" x14ac:dyDescent="0.35">
      <c r="B27" s="82" t="s">
        <v>146</v>
      </c>
      <c r="C27" s="73"/>
    </row>
    <row r="28" spans="2:3" x14ac:dyDescent="0.35">
      <c r="B28" s="79" t="s">
        <v>147</v>
      </c>
      <c r="C28" s="149" t="s">
        <v>155</v>
      </c>
    </row>
    <row r="29" spans="2:3" x14ac:dyDescent="0.35">
      <c r="B29" s="72"/>
      <c r="C29" s="72"/>
    </row>
  </sheetData>
  <mergeCells count="1">
    <mergeCell ref="B5:C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Historische bioscoopcijfers</vt:lpstr>
      <vt:lpstr>Indexeertool</vt:lpstr>
      <vt:lpstr>Grafiektool</vt:lpstr>
      <vt:lpstr>Verantwoording en toelichting</vt:lpstr>
      <vt:lpstr>AbsoluteWaardes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Bjorn Schrijen</dc:creator>
  <cp:lastModifiedBy>Bjorn Schrijen</cp:lastModifiedBy>
  <cp:lastPrinted>2018-05-02T10:09:53Z</cp:lastPrinted>
  <dcterms:created xsi:type="dcterms:W3CDTF">2018-03-26T09:59:53Z</dcterms:created>
  <dcterms:modified xsi:type="dcterms:W3CDTF">2021-01-15T14:22:26Z</dcterms:modified>
</cp:coreProperties>
</file>